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0369"/>
  <workbookPr defaultThemeVersion="124226"/>
  <mc:AlternateContent xmlns:mc="http://schemas.openxmlformats.org/markup-compatibility/2006">
    <mc:Choice Requires="x15">
      <x15ac:absPath xmlns:x15ac="http://schemas.microsoft.com/office/spreadsheetml/2010/11/ac" url="D:\виконком і сесія\сесія\3 сесія\"/>
    </mc:Choice>
  </mc:AlternateContent>
  <xr:revisionPtr revIDLastSave="0" documentId="8_{76A022E0-7981-474D-84D9-8C6BA99FE901}" xr6:coauthVersionLast="36" xr6:coauthVersionMax="36" xr10:uidLastSave="{00000000-0000-0000-0000-000000000000}"/>
  <bookViews>
    <workbookView xWindow="32760" yWindow="32760" windowWidth="19200" windowHeight="12180"/>
  </bookViews>
  <sheets>
    <sheet name="01.10.2020  " sheetId="28" r:id="rId1"/>
  </sheets>
  <externalReferences>
    <externalReference r:id="rId2"/>
  </externalReferences>
  <definedNames>
    <definedName name="_xlnm.Print_Titles" localSheetId="0">'01.10.2020  '!$8:$10</definedName>
    <definedName name="_xlnm.Print_Area" localSheetId="0">'01.10.2020  '!$B$1:$L$442</definedName>
  </definedNames>
  <calcPr calcId="191029" fullCalcOnLoad="1"/>
</workbook>
</file>

<file path=xl/calcChain.xml><?xml version="1.0" encoding="utf-8"?>
<calcChain xmlns="http://schemas.openxmlformats.org/spreadsheetml/2006/main">
  <c r="H43" i="28" l="1"/>
  <c r="I43" i="28"/>
  <c r="G43" i="28"/>
  <c r="G50" i="28"/>
  <c r="H250" i="28"/>
  <c r="H211" i="28"/>
  <c r="G250" i="28"/>
  <c r="H195" i="28"/>
  <c r="K195" i="28"/>
  <c r="L195" i="28"/>
  <c r="J195" i="28"/>
  <c r="G203" i="28"/>
  <c r="G353" i="28"/>
  <c r="I318" i="28"/>
  <c r="I313" i="28"/>
  <c r="G309" i="28"/>
  <c r="G303" i="28"/>
  <c r="G302" i="28"/>
  <c r="H300" i="28"/>
  <c r="H296" i="28"/>
  <c r="H295" i="28"/>
  <c r="H291" i="28"/>
  <c r="H288" i="28"/>
  <c r="I382" i="28"/>
  <c r="I380" i="28"/>
  <c r="I379" i="28"/>
  <c r="L327" i="28"/>
  <c r="L323" i="28"/>
  <c r="J193" i="28"/>
  <c r="K193" i="28"/>
  <c r="L193" i="28"/>
  <c r="L179" i="28"/>
  <c r="H180" i="28"/>
  <c r="I180" i="28"/>
  <c r="I179" i="28"/>
  <c r="G180" i="28"/>
  <c r="G179" i="28"/>
  <c r="L274" i="28"/>
  <c r="J274" i="28"/>
  <c r="H162" i="28"/>
  <c r="I162" i="28"/>
  <c r="J162" i="28"/>
  <c r="K162" i="28"/>
  <c r="L162" i="28"/>
  <c r="G162" i="28"/>
  <c r="H137" i="28"/>
  <c r="I137" i="28"/>
  <c r="G137" i="28"/>
  <c r="H329" i="28"/>
  <c r="I329" i="28"/>
  <c r="G329" i="28"/>
  <c r="G328" i="28"/>
  <c r="L266" i="28"/>
  <c r="J265" i="28"/>
  <c r="K265" i="28"/>
  <c r="K264" i="28"/>
  <c r="J266" i="28"/>
  <c r="K266" i="28"/>
  <c r="K326" i="28"/>
  <c r="J326" i="28"/>
  <c r="J323" i="28"/>
  <c r="J327" i="28"/>
  <c r="K327" i="28"/>
  <c r="K323" i="28"/>
  <c r="I17" i="28"/>
  <c r="I29" i="28"/>
  <c r="H17" i="28"/>
  <c r="G17" i="28"/>
  <c r="G29" i="28"/>
  <c r="I15" i="28"/>
  <c r="H15" i="28"/>
  <c r="H380" i="28"/>
  <c r="H379" i="28"/>
  <c r="H68" i="28"/>
  <c r="H53" i="28"/>
  <c r="H320" i="28"/>
  <c r="H319" i="28"/>
  <c r="L329" i="28"/>
  <c r="K329" i="28"/>
  <c r="K328" i="28"/>
  <c r="J329" i="28"/>
  <c r="J353" i="28"/>
  <c r="J328" i="28"/>
  <c r="L353" i="28"/>
  <c r="L328" i="28"/>
  <c r="K353" i="28"/>
  <c r="J376" i="28"/>
  <c r="L265" i="28"/>
  <c r="I195" i="28"/>
  <c r="G202" i="28"/>
  <c r="G195" i="28"/>
  <c r="F562" i="28"/>
  <c r="L439" i="28"/>
  <c r="K439" i="28"/>
  <c r="J439" i="28"/>
  <c r="I439" i="28"/>
  <c r="H439" i="28"/>
  <c r="G439" i="28"/>
  <c r="L425" i="28"/>
  <c r="L421" i="28"/>
  <c r="L434" i="28"/>
  <c r="K425" i="28"/>
  <c r="K421" i="28"/>
  <c r="K434" i="28"/>
  <c r="J425" i="28"/>
  <c r="J421" i="28"/>
  <c r="J434" i="28"/>
  <c r="I425" i="28"/>
  <c r="I421" i="28"/>
  <c r="I434" i="28"/>
  <c r="H425" i="28"/>
  <c r="H421" i="28"/>
  <c r="H434" i="28"/>
  <c r="G425" i="28"/>
  <c r="G421" i="28"/>
  <c r="G434" i="28"/>
  <c r="L414" i="28"/>
  <c r="L412" i="28"/>
  <c r="K414" i="28"/>
  <c r="K412" i="28"/>
  <c r="J414" i="28"/>
  <c r="J412" i="28"/>
  <c r="I414" i="28"/>
  <c r="I412" i="28"/>
  <c r="H414" i="28"/>
  <c r="H412" i="28"/>
  <c r="G414" i="28"/>
  <c r="G412" i="28"/>
  <c r="L409" i="28"/>
  <c r="L407" i="28"/>
  <c r="G407" i="28"/>
  <c r="J403" i="28"/>
  <c r="J395" i="28"/>
  <c r="L395" i="28"/>
  <c r="K395" i="28"/>
  <c r="G395" i="28"/>
  <c r="L391" i="28"/>
  <c r="L388" i="28"/>
  <c r="L404" i="28"/>
  <c r="K391" i="28"/>
  <c r="K388" i="28"/>
  <c r="K404" i="28"/>
  <c r="J391" i="28"/>
  <c r="J388" i="28"/>
  <c r="I391" i="28"/>
  <c r="I388" i="28"/>
  <c r="I404" i="28"/>
  <c r="H391" i="28"/>
  <c r="H388" i="28"/>
  <c r="H404" i="28"/>
  <c r="G391" i="28"/>
  <c r="G388" i="28"/>
  <c r="G380" i="28"/>
  <c r="G379" i="28"/>
  <c r="H362" i="28"/>
  <c r="H357" i="28"/>
  <c r="H356" i="28"/>
  <c r="H353" i="28"/>
  <c r="H328" i="28"/>
  <c r="I354" i="28"/>
  <c r="I353" i="28"/>
  <c r="I328" i="28"/>
  <c r="L321" i="28"/>
  <c r="L311" i="28"/>
  <c r="K321" i="28"/>
  <c r="K311" i="28"/>
  <c r="J321" i="28"/>
  <c r="J311" i="28"/>
  <c r="G319" i="28"/>
  <c r="G311" i="28"/>
  <c r="G384" i="28"/>
  <c r="H318" i="28"/>
  <c r="H311" i="28"/>
  <c r="J317" i="28"/>
  <c r="I312" i="28"/>
  <c r="I311" i="28"/>
  <c r="J306" i="28"/>
  <c r="J303" i="28"/>
  <c r="J302" i="28"/>
  <c r="L303" i="28"/>
  <c r="L302" i="28"/>
  <c r="K303" i="28"/>
  <c r="K302" i="28"/>
  <c r="I303" i="28"/>
  <c r="I302" i="28"/>
  <c r="H303" i="28"/>
  <c r="H302" i="28"/>
  <c r="L295" i="28"/>
  <c r="K295" i="28"/>
  <c r="J295" i="28"/>
  <c r="I295" i="28"/>
  <c r="G295" i="28"/>
  <c r="I290" i="28"/>
  <c r="I289" i="28"/>
  <c r="L290" i="28"/>
  <c r="L289" i="28"/>
  <c r="K290" i="28"/>
  <c r="K289" i="28"/>
  <c r="J290" i="28"/>
  <c r="J289" i="28"/>
  <c r="H290" i="28"/>
  <c r="H289" i="28"/>
  <c r="G290" i="28"/>
  <c r="L283" i="28"/>
  <c r="I283" i="28"/>
  <c r="G283" i="28"/>
  <c r="H281" i="28"/>
  <c r="H280" i="28"/>
  <c r="I280" i="28"/>
  <c r="G280" i="28"/>
  <c r="J277" i="28"/>
  <c r="G261" i="28"/>
  <c r="H261" i="28"/>
  <c r="H259" i="28"/>
  <c r="L259" i="28"/>
  <c r="K259" i="28"/>
  <c r="J259" i="28"/>
  <c r="I259" i="28"/>
  <c r="G249" i="28"/>
  <c r="G211" i="28"/>
  <c r="I248" i="28"/>
  <c r="I211" i="28"/>
  <c r="M180" i="28"/>
  <c r="M179" i="28"/>
  <c r="L180" i="28"/>
  <c r="K180" i="28"/>
  <c r="K179" i="28"/>
  <c r="J180" i="28"/>
  <c r="L168" i="28"/>
  <c r="K168" i="28"/>
  <c r="J168" i="28"/>
  <c r="I168" i="28"/>
  <c r="H168" i="28"/>
  <c r="G168" i="28"/>
  <c r="M155" i="28"/>
  <c r="L155" i="28"/>
  <c r="K155" i="28"/>
  <c r="J155" i="28"/>
  <c r="I155" i="28"/>
  <c r="G155" i="28"/>
  <c r="I148" i="28"/>
  <c r="I147" i="28"/>
  <c r="I176" i="28"/>
  <c r="H147" i="28"/>
  <c r="H176" i="28"/>
  <c r="G148" i="28"/>
  <c r="G147" i="28"/>
  <c r="J147" i="28"/>
  <c r="L143" i="28"/>
  <c r="L176" i="28"/>
  <c r="K143" i="28"/>
  <c r="J143" i="28"/>
  <c r="J176" i="28"/>
  <c r="I143" i="28"/>
  <c r="H143" i="28"/>
  <c r="G143" i="28"/>
  <c r="L137" i="28"/>
  <c r="L135" i="28"/>
  <c r="K137" i="28"/>
  <c r="K135" i="28"/>
  <c r="J137" i="28"/>
  <c r="J135" i="28"/>
  <c r="L127" i="28"/>
  <c r="L140" i="28"/>
  <c r="K127" i="28"/>
  <c r="K140" i="28"/>
  <c r="J127" i="28"/>
  <c r="I127" i="28"/>
  <c r="H127" i="28"/>
  <c r="G127" i="28"/>
  <c r="I124" i="28"/>
  <c r="I140" i="28"/>
  <c r="H124" i="28"/>
  <c r="G124" i="28"/>
  <c r="L113" i="28"/>
  <c r="K113" i="28"/>
  <c r="K122" i="28"/>
  <c r="J113" i="28"/>
  <c r="I113" i="28"/>
  <c r="I122" i="28"/>
  <c r="H113" i="28"/>
  <c r="G113" i="28"/>
  <c r="G122" i="28"/>
  <c r="L106" i="28"/>
  <c r="K106" i="28"/>
  <c r="J106" i="28"/>
  <c r="I106" i="28"/>
  <c r="G106" i="28"/>
  <c r="L96" i="28"/>
  <c r="K96" i="28"/>
  <c r="J96" i="28"/>
  <c r="J122" i="28"/>
  <c r="I96" i="28"/>
  <c r="H96" i="28"/>
  <c r="H122" i="28"/>
  <c r="G96" i="28"/>
  <c r="L92" i="28"/>
  <c r="K92" i="28"/>
  <c r="J92" i="28"/>
  <c r="I92" i="28"/>
  <c r="H92" i="28"/>
  <c r="G92" i="28"/>
  <c r="L81" i="28"/>
  <c r="K81" i="28"/>
  <c r="J81" i="28"/>
  <c r="I81" i="28"/>
  <c r="H81" i="28"/>
  <c r="G81" i="28"/>
  <c r="L79" i="28"/>
  <c r="K79" i="28"/>
  <c r="J79" i="28"/>
  <c r="I79" i="28"/>
  <c r="H79" i="28"/>
  <c r="G79" i="28"/>
  <c r="I77" i="28"/>
  <c r="H77" i="28"/>
  <c r="G77" i="28"/>
  <c r="L68" i="28"/>
  <c r="I68" i="28"/>
  <c r="I53" i="28"/>
  <c r="G68" i="28"/>
  <c r="L61" i="28"/>
  <c r="G61" i="28"/>
  <c r="G53" i="28"/>
  <c r="L54" i="28"/>
  <c r="K53" i="28"/>
  <c r="J53" i="28"/>
  <c r="L43" i="28"/>
  <c r="K43" i="28"/>
  <c r="J43" i="28"/>
  <c r="L38" i="28"/>
  <c r="K38" i="28"/>
  <c r="K50" i="28"/>
  <c r="J38" i="28"/>
  <c r="J50" i="28"/>
  <c r="I38" i="28"/>
  <c r="H38" i="28"/>
  <c r="G38" i="28"/>
  <c r="L33" i="28"/>
  <c r="I33" i="28"/>
  <c r="I50" i="28"/>
  <c r="H33" i="28"/>
  <c r="H50" i="28"/>
  <c r="G33" i="28"/>
  <c r="L27" i="28"/>
  <c r="K27" i="28"/>
  <c r="J27" i="28"/>
  <c r="J29" i="28"/>
  <c r="I27" i="28"/>
  <c r="H27" i="28"/>
  <c r="G27" i="28"/>
  <c r="L24" i="28"/>
  <c r="L29" i="28"/>
  <c r="I24" i="28"/>
  <c r="H24" i="28"/>
  <c r="H29" i="28"/>
  <c r="G24" i="28"/>
  <c r="I22" i="28"/>
  <c r="H22" i="28"/>
  <c r="G22" i="28"/>
  <c r="L17" i="28"/>
  <c r="G15" i="28"/>
  <c r="L13" i="28"/>
  <c r="K13" i="28"/>
  <c r="J13" i="28"/>
  <c r="I13" i="28"/>
  <c r="H13" i="28"/>
  <c r="G13" i="28"/>
  <c r="L264" i="28"/>
  <c r="H140" i="28"/>
  <c r="K29" i="28"/>
  <c r="G140" i="28"/>
  <c r="K176" i="28"/>
  <c r="G176" i="28"/>
  <c r="G259" i="28"/>
  <c r="L53" i="28"/>
  <c r="L122" i="28"/>
  <c r="J264" i="28"/>
  <c r="L50" i="28"/>
  <c r="G289" i="28"/>
  <c r="H179" i="28"/>
  <c r="J179" i="28"/>
  <c r="J404" i="28"/>
  <c r="M122" i="28"/>
  <c r="M50" i="28"/>
  <c r="L384" i="28"/>
  <c r="L440" i="28"/>
  <c r="I384" i="28"/>
  <c r="H384" i="28"/>
  <c r="H440" i="28"/>
  <c r="G404" i="28"/>
  <c r="G440" i="28"/>
  <c r="I440" i="28"/>
  <c r="K384" i="28"/>
  <c r="K440" i="28"/>
  <c r="J384" i="28"/>
  <c r="J140" i="28"/>
  <c r="M440" i="28"/>
  <c r="N440" i="28"/>
  <c r="M384" i="28"/>
  <c r="J440" i="28"/>
  <c r="O440" i="28"/>
  <c r="N441" i="28"/>
  <c r="O441" i="28"/>
</calcChain>
</file>

<file path=xl/sharedStrings.xml><?xml version="1.0" encoding="utf-8"?>
<sst xmlns="http://schemas.openxmlformats.org/spreadsheetml/2006/main" count="911" uniqueCount="570">
  <si>
    <t>Х</t>
  </si>
  <si>
    <t>УСЬОГО</t>
  </si>
  <si>
    <t>7370</t>
  </si>
  <si>
    <t>0490</t>
  </si>
  <si>
    <t>Реалізація інших заходів щодо соціально-економічного розвитку територій</t>
  </si>
  <si>
    <t>Разом</t>
  </si>
  <si>
    <t>1216030</t>
  </si>
  <si>
    <t>6030</t>
  </si>
  <si>
    <t>0620</t>
  </si>
  <si>
    <t>Організація благоустрою населених пунктів</t>
  </si>
  <si>
    <t>в тому числі за напрямами:</t>
  </si>
  <si>
    <t>Інші заходи, пов'язані з економічною діяльністю</t>
  </si>
  <si>
    <t>1217370</t>
  </si>
  <si>
    <t>в частині видатків, пов"язаних з управлінням майном комунальної власності (технічна інвентарізація, виготовлення технічного паспорту, експертна оцінка, експертний висновок, опублікування оголошень в засобах масової інформації, тощо)</t>
  </si>
  <si>
    <t>1217330</t>
  </si>
  <si>
    <t>7330</t>
  </si>
  <si>
    <t>0443</t>
  </si>
  <si>
    <t>Будівництво інших об'єктів соціальної та виробничої інфраструктури комунальної власності</t>
  </si>
  <si>
    <t>1216040</t>
  </si>
  <si>
    <t>6040</t>
  </si>
  <si>
    <t>Заходи, пов’язані з поліпшенням питної води</t>
  </si>
  <si>
    <t>Реконструкція будівлі "Центру надання адміністративних послуг" за адресою вул.Дружби Народів, 35-В  в м.Южноукраїнськ Миколаївської області</t>
  </si>
  <si>
    <t>1216090</t>
  </si>
  <si>
    <t>6090</t>
  </si>
  <si>
    <t>0640</t>
  </si>
  <si>
    <t>Інша діяльність у сфері житлово-комунального господарства</t>
  </si>
  <si>
    <t>8340</t>
  </si>
  <si>
    <t>0540</t>
  </si>
  <si>
    <t>Природоохоронні заходи за рахунок цільових фондів</t>
  </si>
  <si>
    <t>1216011</t>
  </si>
  <si>
    <t>6011</t>
  </si>
  <si>
    <t>Експлуатація та технічне обслуговування житлового фонду</t>
  </si>
  <si>
    <t xml:space="preserve">Капітальний ремонт ліфтів житлових будинків за відповідними адресами </t>
  </si>
  <si>
    <t xml:space="preserve">Капітальний ремонт покрівель  житлових будинків за відповідними адресами </t>
  </si>
  <si>
    <t>Виконавчий комітет Южноукраїнської міської ради</t>
  </si>
  <si>
    <t>0200000</t>
  </si>
  <si>
    <t>0210000</t>
  </si>
  <si>
    <t>0210180</t>
  </si>
  <si>
    <t>0180</t>
  </si>
  <si>
    <t>0133</t>
  </si>
  <si>
    <t>Інша діяльність у сфері державного управління</t>
  </si>
  <si>
    <t>висвітлення діяльності депутатів Южноукраїнської міської ради через засоби масової інформації</t>
  </si>
  <si>
    <t>грн.</t>
  </si>
  <si>
    <t xml:space="preserve"> придбання квітів, папок, біг-бордів, сіті-лайтів, сувенірної продукції, ритуальних вінків, подарунків </t>
  </si>
  <si>
    <t>0217680</t>
  </si>
  <si>
    <t>7680</t>
  </si>
  <si>
    <t>Членські внески до асоціацій органів місцевого самоврядування</t>
  </si>
  <si>
    <t>Міська програма щодо організації мобілізаційної роботи та територіальної оборони в м.Южноукраїнську на 2018-2021 роки</t>
  </si>
  <si>
    <t>0218220</t>
  </si>
  <si>
    <t>8220</t>
  </si>
  <si>
    <t>0380</t>
  </si>
  <si>
    <t>Заходи та роботи з мобілізаційної підготовки місцевого значення</t>
  </si>
  <si>
    <t> придбання паливо-мастильних матеріалів</t>
  </si>
  <si>
    <t> відшкодування витрат на перевезення резервістів опертивного резерву І черги на навчальні (перевірочні) та спеціальні військові збори в мирний час та особливий період</t>
  </si>
  <si>
    <t>0600000</t>
  </si>
  <si>
    <t>Управління освіти Южноукраїнської міської ради</t>
  </si>
  <si>
    <t>0610000</t>
  </si>
  <si>
    <t>Програма розвитку освіти в м.Южноукраїнську на 2016-2020 роки</t>
  </si>
  <si>
    <t>0800000</t>
  </si>
  <si>
    <t>Департамент соціальних питань та охорони здоров'я Южноукраїнської міської ради</t>
  </si>
  <si>
    <t>0810000</t>
  </si>
  <si>
    <t>Міська комплексна Програма «Охорона здоров`я в місті Южноукраїнську» на  2017-2022 роки</t>
  </si>
  <si>
    <t>0812141</t>
  </si>
  <si>
    <t>2141</t>
  </si>
  <si>
    <t>0763</t>
  </si>
  <si>
    <t>Програми і централізовані заходи з імунопрофілактики</t>
  </si>
  <si>
    <t>0812142</t>
  </si>
  <si>
    <t>2142</t>
  </si>
  <si>
    <t xml:space="preserve">Програми і централізовані заходи боротьби з туберкульозом </t>
  </si>
  <si>
    <t>в частині заходів протидії  захворюванню на туберкульоз, в тому числі:</t>
  </si>
  <si>
    <t>матеріальний супровід хворих до місця лікування та в зворотньому шляху</t>
  </si>
  <si>
    <t>придбання харчових пайків для хворих, які не переривають лікування</t>
  </si>
  <si>
    <t>0812143</t>
  </si>
  <si>
    <t>2143</t>
  </si>
  <si>
    <t>Програми і централізовані заходи профілактики ВІЛ-інфекції/СНІДу</t>
  </si>
  <si>
    <t>0812145</t>
  </si>
  <si>
    <t>2145</t>
  </si>
  <si>
    <t>в частині надання матеріальної допомоги онкохворим на лікування</t>
  </si>
  <si>
    <t>0812152</t>
  </si>
  <si>
    <t>2152</t>
  </si>
  <si>
    <t>Інші програми та заходи у сфері охорони здоров’я</t>
  </si>
  <si>
    <t>в частині  безкоштовного  забезпечення лікарськими засобами  хворих, які перенесли гострий інфаркт міокарду (перші шість місяців) та які мають протезування клапанів серця</t>
  </si>
  <si>
    <t>0812111</t>
  </si>
  <si>
    <t>2111</t>
  </si>
  <si>
    <t>0726</t>
  </si>
  <si>
    <t>обслуговування програми "Бюджет Ua Медицина"</t>
  </si>
  <si>
    <t xml:space="preserve">Міська програма зайнятості  населення міста Южноукраїнська </t>
  </si>
  <si>
    <t>0813210</t>
  </si>
  <si>
    <t>3210</t>
  </si>
  <si>
    <t>1050</t>
  </si>
  <si>
    <t xml:space="preserve">Організація та проведення громадських робіт </t>
  </si>
  <si>
    <t>оплата громадських робіт на умовах співфінансування з  Южноукраїнським міським центром зайнятості</t>
  </si>
  <si>
    <t>Соціальна програма підтримки учасників АТО та членів їх сімей  на 2016-2020 рік</t>
  </si>
  <si>
    <t>0813180</t>
  </si>
  <si>
    <t>3180</t>
  </si>
  <si>
    <t>1060</t>
  </si>
  <si>
    <t xml:space="preserve">Надання пільг населенню (крім ветеранів війни і праці, військової служби, органів внутрішніх справ та громадян, які постраждали внаслідок Чорнобильської катастрофи) на оплату житлово-комунальних послуг </t>
  </si>
  <si>
    <t>компенсація вартості житлово - комунальних послуг</t>
  </si>
  <si>
    <t>0813190</t>
  </si>
  <si>
    <t>3190</t>
  </si>
  <si>
    <t>Соціальний захист ветеранів війни та праці</t>
  </si>
  <si>
    <t>0813191</t>
  </si>
  <si>
    <t>3191</t>
  </si>
  <si>
    <t>1030</t>
  </si>
  <si>
    <t>Інші видатки на соціальний захист ветеранів війни та праці</t>
  </si>
  <si>
    <t>надання одноразової матеріальної допомоги сім'ям загиблих учасників АТО, відшкодування проїзду до санаторію  в межах області, одноразова матеріальна допомога учасникам АТО, які отримали поранення та знаходяться на стаціонарному лікуванні, одноразова матеріальна допомога демобілізованим учасникам АТО, одноразова матеріальна допомога членам сімей військовослужбовців, загиблих в АТО, на санаторно - курортне лікування</t>
  </si>
  <si>
    <t>0813192</t>
  </si>
  <si>
    <t>3192</t>
  </si>
  <si>
    <t>Надання фінансової підтримки громадським організаціям ветеранів і осіб з інвалідністю, діяльність яких має соціальну спрямованість</t>
  </si>
  <si>
    <t>фінансова підтримка громадської організації "Воїни та ветерани антитерористичної операції" (одержувач бюджетних коштів)</t>
  </si>
  <si>
    <t>0819770</t>
  </si>
  <si>
    <t>9770</t>
  </si>
  <si>
    <t>Інші субвенції з місцевого бюджету</t>
  </si>
  <si>
    <t xml:space="preserve">субвенція з міського бюджету на співфінансування  з обласним  бюджетом видатків на забезпечення житлом сімей учасників антитерористичної операції на сході України, які перебувають на квартирному обліку, відповідно до Комплексної програми соціального захисту населення «Турбота» на період до 2020 року Миколаївської обласної ради </t>
  </si>
  <si>
    <t>Міська комплексна  програма "Турбота" на 2018-2022 роки</t>
  </si>
  <si>
    <t>0813031</t>
  </si>
  <si>
    <t>3031</t>
  </si>
  <si>
    <t>Надання інших пільг окремим категоріям громадян відповідно до законодавства</t>
  </si>
  <si>
    <t>0813032</t>
  </si>
  <si>
    <t>3032</t>
  </si>
  <si>
    <t>1070</t>
  </si>
  <si>
    <t>Надання пільг окремим категоріям громадян з оплати послуг зв'язку</t>
  </si>
  <si>
    <t>0813033</t>
  </si>
  <si>
    <t>3033</t>
  </si>
  <si>
    <t>Компенсаційні виплати на пільговий проїзд автомобільним транспортом окремим категоріям громадян</t>
  </si>
  <si>
    <t>0813035</t>
  </si>
  <si>
    <t>3035</t>
  </si>
  <si>
    <t>Компенсаційні виплати за пільговий проїзд окремих категорій громадян на залізничному транспорті</t>
  </si>
  <si>
    <t>0813160</t>
  </si>
  <si>
    <t>3160</t>
  </si>
  <si>
    <t>1010</t>
  </si>
  <si>
    <t>Надання соціальних гарантій фізичним особам, які надають соціальні послуги громадянам похилого віку, особам з інвалідністю, дітям з інвалідністю, хворим, які не здатні до самообслуговування і потребують сторонньої допомоги</t>
  </si>
  <si>
    <t>0813242</t>
  </si>
  <si>
    <t>3242</t>
  </si>
  <si>
    <t>1090</t>
  </si>
  <si>
    <t>Інші заходи у сфері соціального захисту і соціального забезпечення</t>
  </si>
  <si>
    <t>відшкодування проїзду до санаторію в межах області, придбання санаторно - курортних путівок ветеранам війни, праці, інвалідам та учасникам бойових дій</t>
  </si>
  <si>
    <t>надання пільг окремим категоріям громадян з послуг зв’язку</t>
  </si>
  <si>
    <t>компенсація за пільговий проїзд  окремим категоріям громадян на приміських та дачних маршрутах автомобільним транспортом</t>
  </si>
  <si>
    <t>компенсація за пільговий проїзд  окремим категоріям громадян залізничним транспортом</t>
  </si>
  <si>
    <t>компенсація фізичним особам, які надають соціальні послуги</t>
  </si>
  <si>
    <t>компенсація вартості житлово-комунальних послуг учасникам бойових дій, інвалідам по зору І та ІІ груп, почесним громадянам міста</t>
  </si>
  <si>
    <t>Управління молоді, спорту та культури Южноукраїнської міської ради</t>
  </si>
  <si>
    <t>Комплексна програма  "Молоде покоління  м.Южноукраїнська" на 2016-2020 роки</t>
  </si>
  <si>
    <t>придбання паливо-мастильних матеріалів для забезпечення військомату транспортом на період призовної кампанії</t>
  </si>
  <si>
    <t>1014082</t>
  </si>
  <si>
    <t>4082</t>
  </si>
  <si>
    <t>0829</t>
  </si>
  <si>
    <t>Інші заходи в галузі культури і мистецтва</t>
  </si>
  <si>
    <t>1013133</t>
  </si>
  <si>
    <t>3133</t>
  </si>
  <si>
    <t>1040</t>
  </si>
  <si>
    <t>Інші заходи та заклади молодіжної політики</t>
  </si>
  <si>
    <t>1015011</t>
  </si>
  <si>
    <t>5011</t>
  </si>
  <si>
    <t>0810</t>
  </si>
  <si>
    <t>1015012</t>
  </si>
  <si>
    <t>5012</t>
  </si>
  <si>
    <t>Проведення навчально - тренувальних зборів і змагань з неолімпійських видів спорту</t>
  </si>
  <si>
    <t>1015061</t>
  </si>
  <si>
    <t>5061</t>
  </si>
  <si>
    <t xml:space="preserve">Забезпечення діяльності місцевих центрів фізичного здоро*я населення "Спорт для всіх" та проведення фізкультурно - масових заходів серед населення регіону </t>
  </si>
  <si>
    <t>0470</t>
  </si>
  <si>
    <t>Реалізація програм і заходів в галузі туризму та курортів</t>
  </si>
  <si>
    <t>2900000</t>
  </si>
  <si>
    <t>Управління з питань надзвичайних ситуацій та взаємодії з правоохоронними органами Южноукраїнської міської ради</t>
  </si>
  <si>
    <t>2910000</t>
  </si>
  <si>
    <t>Міська комплексна програма "Профілактика злочинності та вдосконалення системи захисту конституційних прав і свобод громадян в місті Южноукраїнську на 2017-2021 роки</t>
  </si>
  <si>
    <t>2917370</t>
  </si>
  <si>
    <t>обладнання громадських місць, житлових та адміністративних будівель засобами відеоспостерження;  придбання кондиціонеру</t>
  </si>
  <si>
    <t>2918230</t>
  </si>
  <si>
    <t>8230</t>
  </si>
  <si>
    <t>Інші заходи громадського порядку та безпеки</t>
  </si>
  <si>
    <t>технічне обслуговування системи відеоспостереження, бронювання використання місця в ККЕ, охорона серверної</t>
  </si>
  <si>
    <t>технічне обслуговування аналізатора парів спирту</t>
  </si>
  <si>
    <t>2918110</t>
  </si>
  <si>
    <t>8110</t>
  </si>
  <si>
    <t>0320</t>
  </si>
  <si>
    <t>Заходи запобігання та ліквідації надзвичайних ситуацій та наслідків стихійного лиха</t>
  </si>
  <si>
    <t>капітальний ремонт вантажного ліфта, в т.ч. експертне обстеження</t>
  </si>
  <si>
    <t xml:space="preserve">Код Програмної класифікації видатків та кредитування місцевих бюджетів  </t>
  </si>
  <si>
    <t xml:space="preserve">Код Типової програмної класифікації видатків та кредитування місцевих бюджетів </t>
  </si>
  <si>
    <t xml:space="preserve">Код Функціональної класифікації видатків та кредитування бюджету </t>
  </si>
  <si>
    <t>Найменування головного розпорядника коштів/ відповідального виконавця, найменування бюджетної програми згідно з Типовою програмною класифікацією видатків та кредитування місцевих бюджетів</t>
  </si>
  <si>
    <t>в частині соціального  супроводу  дітей -сиріт та дітей позбавлених батьківського піклування, хворих на ВІЛ-інфекцію / СНІД (харчування дітей віком  до 2-х років) (одержувач коштів - некомерційне комунальне підприємство "Южноукраїнський центр надання первинної медико - санітарної допомоги)</t>
  </si>
  <si>
    <t>закупівля імунобіологічних препаратів для дітей (одержувач коштів - некомерційне комунальне підприємство "Южноукраїнський центр надання первинної медико - санітарної допомоги)</t>
  </si>
  <si>
    <t>Програма охорони  довкілля та раціонального природокористування міста Южноукраїнська на 2016-2020 роки</t>
  </si>
  <si>
    <t xml:space="preserve">Департамент інфраструктури міського господарства  Южноукраїнської міської ради  </t>
  </si>
  <si>
    <t>Департамент інфраструктури міського господарства  Южноукраїнської міської ради</t>
  </si>
  <si>
    <r>
      <t xml:space="preserve">Управління екології, охорони навколишнього середовища та земельних відносин Южноукраїнської міської ради  </t>
    </r>
    <r>
      <rPr>
        <sz val="14"/>
        <rFont val="Times New Roman"/>
        <family val="1"/>
        <charset val="204"/>
      </rPr>
      <t/>
    </r>
  </si>
  <si>
    <t xml:space="preserve">Управління екології, охорони навколишнього середовища та земельних відносин Южноукраїнської міської ради  </t>
  </si>
  <si>
    <t>Загальний фонд</t>
  </si>
  <si>
    <t>затверджено на звітний період</t>
  </si>
  <si>
    <t>касові видатки за звітний період</t>
  </si>
  <si>
    <t>Найменування міських програм (напрямів, заходів)</t>
  </si>
  <si>
    <t>Первинна медична допомога населенню, що надається центрами первинної медичної (медико-санітарної) допомоги</t>
  </si>
  <si>
    <t>Розвиток первинної медико-санітарної допомоги -обслуговування програми</t>
  </si>
  <si>
    <t>2144</t>
  </si>
  <si>
    <t>0812144</t>
  </si>
  <si>
    <t>Централізовані заходи з лікування хворих на цукровий та нецукровий діабет</t>
  </si>
  <si>
    <t>7130</t>
  </si>
  <si>
    <t>Здійснення заходів із землеустрою</t>
  </si>
  <si>
    <t>Надання загальної середньої освіти загальноосвітніми навчальними закладами (в т. ч. школою-дитячим садком, інтернатом при школі), спеціалізованими школами, ліцеями, гімназіями, колегіумами</t>
  </si>
  <si>
    <t>Багатопрофільна стаціонарна медична допомога населенню</t>
  </si>
  <si>
    <t>Будівництво об'єктів житлово-комунального господарства</t>
  </si>
  <si>
    <t>Будівництво освітніх установ та закладів</t>
  </si>
  <si>
    <t xml:space="preserve"> ветеринарні послуги та медикаменти-у пункті тимчасового утримання тварин - (одержувач бюджетних коштів - КП СКГ)</t>
  </si>
  <si>
    <t>впорядкування (планування) грунту діючого полігону твердих побутових  відходів(одержувач бюджетних коштів - комунальне підприємство "Служба комунального господарства")</t>
  </si>
  <si>
    <t xml:space="preserve"> нанесення або відновлення дорожньої розмітки на вулицях загального користування   (одержувач бюджетних коштів - комунальне підприємство "Служба комунального господарства") </t>
  </si>
  <si>
    <t>Будівництво інших об'єктів комунальної власності</t>
  </si>
  <si>
    <r>
      <t>Міська програма Питна вода  міста  Южноукраїнська на 2007-2020 роки</t>
    </r>
    <r>
      <rPr>
        <sz val="12"/>
        <rFont val="Times New Roman"/>
        <family val="1"/>
        <charset val="204"/>
      </rPr>
      <t xml:space="preserve"> в частині проведення санітарно-хімічних та бактеріологічних досліджень питної води -- одержувач бюджетних коштів - комунальне підприємство - "Теплопостачання та водо-каналізаційне господарство"</t>
    </r>
  </si>
  <si>
    <t>0611162</t>
  </si>
  <si>
    <t>1162</t>
  </si>
  <si>
    <t>0990</t>
  </si>
  <si>
    <t>Інші програми та заходи у сфері освіти</t>
  </si>
  <si>
    <t>3700000</t>
  </si>
  <si>
    <t xml:space="preserve">Фінансове  управління Южноукраїнської міської ради </t>
  </si>
  <si>
    <t>3710000</t>
  </si>
  <si>
    <t xml:space="preserve">Фінансове управління Южноукраїнської міської ради </t>
  </si>
  <si>
    <t>Міська програма  "Фонд міської ради на виконання депутатських повноважень" на 2018-2020 роки</t>
  </si>
  <si>
    <t>3717370</t>
  </si>
  <si>
    <t>матеріальне заохочення членів громадського формування</t>
  </si>
  <si>
    <t xml:space="preserve">Служба у справах дітей Южноукраїнської міської ради </t>
  </si>
  <si>
    <t>0900000</t>
  </si>
  <si>
    <t>проведення спільних рейдів "Діти вулиці"</t>
  </si>
  <si>
    <t>Разом:</t>
  </si>
  <si>
    <t>придбання новорічних подарунків дітям із соціально незахищених сімей</t>
  </si>
  <si>
    <t xml:space="preserve"> проведення загальноміських заходів, акцій, конкурсів, стимулювання переможців, висвітлення інформації</t>
  </si>
  <si>
    <t>заохочення,стимулювання праці вчителів</t>
  </si>
  <si>
    <t>придбання призів,грамот,дипломів та матеріалів для проведення конкурсів та загальноміських заходів</t>
  </si>
  <si>
    <t>Імунопрофілактика та захист населення від інфекційних хвороб</t>
  </si>
  <si>
    <t>0813121</t>
  </si>
  <si>
    <t>1217461</t>
  </si>
  <si>
    <t>7461</t>
  </si>
  <si>
    <t>0456</t>
  </si>
  <si>
    <t>Утримання та розвиток автомобільних  доріг та  дорожньої інфраструктури за рахунок коштів місцевого бюджету</t>
  </si>
  <si>
    <t>0610</t>
  </si>
  <si>
    <t>0910</t>
  </si>
  <si>
    <t>0921</t>
  </si>
  <si>
    <t>0731</t>
  </si>
  <si>
    <t>Утримання та забезпечення діяльності ЦСССДМ</t>
  </si>
  <si>
    <t xml:space="preserve">садіння кущів-саджанців (троянди)   віком більше 1 року (одержувач - комунальне підприємство "Служба комунального господарства") </t>
  </si>
  <si>
    <t>ліквідація несанкціонованих безхазяйних сміттєзвалищ</t>
  </si>
  <si>
    <t>7691</t>
  </si>
  <si>
    <t>Виконання заходів за рахунок цільових фондів, утворених Верховною Радою Автономної Республіки Крим, органами місцевого самоврядування і місцевими органами виконавчої влади і фондів, утворених Верховною Радою Автономної Республіки Крим, органами місцевого самоврядування і місцевими органами виконавчої влади</t>
  </si>
  <si>
    <t>підготовка документації із землеустрою на земельні ділянки, передбачені для проведення земельних торгів (аукціону на набуття права  на оренду земельних ділянок)</t>
  </si>
  <si>
    <t xml:space="preserve">видатки, пов'язані з юридичним оформленням  викупу зазначеної   земельної ділянки (розширення території міського цвинтаря) </t>
  </si>
  <si>
    <t xml:space="preserve">викуп земельної ділянки для суспільних потреб (під розширення території міського цвинтарю) </t>
  </si>
  <si>
    <t>0813104</t>
  </si>
  <si>
    <t>3104</t>
  </si>
  <si>
    <t>1020</t>
  </si>
  <si>
    <t>Забезпечення соціальними послугами за місцем проживання громадян, які не здатні до самообслуговування у зв'язку з похилим віком, хворобою, інвалідністю</t>
  </si>
  <si>
    <t>0611010</t>
  </si>
  <si>
    <t xml:space="preserve">Надання дошкільної освiти                    </t>
  </si>
  <si>
    <t>0611020</t>
  </si>
  <si>
    <t>0611090</t>
  </si>
  <si>
    <t>0960</t>
  </si>
  <si>
    <t>Надання позашкільної освіти позашкільними закладами освіти, заходи із позашкільної роботи з дітьми</t>
  </si>
  <si>
    <t>відшкодуванння витрат за відвідування учасниками АТО та членами сімей загиблих (померлих) учасників АТО занять з плавання в бассейнах міста-30,0 тис.грн.; часткове відшкодування витрат на поховання учасників бойових дій та інвалідів війни з числа учасників АТО, якщо сума фактичних витрат перевищує обсяг відшкодування за рахунок відповідної субвенції з обласного бюджету -10,0 тис.грн.</t>
  </si>
  <si>
    <t>Проведення навчально - тренувальних зборів і змагань з олімпійських видів спорту</t>
  </si>
  <si>
    <t>1015031</t>
  </si>
  <si>
    <t>5031</t>
  </si>
  <si>
    <t>Утримання та навчально - тренувальна робота комунальних дитячо - юнацьких спортивних шкіл</t>
  </si>
  <si>
    <t>2919800</t>
  </si>
  <si>
    <t>9800</t>
  </si>
  <si>
    <t xml:space="preserve">Субвенція з місцевого бюджету державному бюджету на виконання програм соціально-економічного розвитку регіонів </t>
  </si>
  <si>
    <t xml:space="preserve">капітальний ремонт вулиці Дружби Народів, в тому числі проведення експертизи проектно-кошторисної документації (одержувач бюджетних коштів - комунальне підприємство "Служба комунального господарства") </t>
  </si>
  <si>
    <t>1017622</t>
  </si>
  <si>
    <t>7622</t>
  </si>
  <si>
    <t>ГО "Асоціація велосипедистів" на організацію велокросу кантрі "Бузькі скелі"</t>
  </si>
  <si>
    <t>0812010</t>
  </si>
  <si>
    <t>2010</t>
  </si>
  <si>
    <t>виготовлення буклетів, висвітлення інформації в ЗМІ,  розміщення повідомлень про дітей - сиріт з метою усиновлення,подарунки до дня захисту дітей, до дня батька</t>
  </si>
  <si>
    <t>Забезпечення діяльності водопровідно-каналізаційного господарства</t>
  </si>
  <si>
    <t>Розробка проектно-кошторисної документації  та проведення її експертизи, геології, геодизії за об’єктом "Капітальний ремонт трубопроводу зонування холодного водопостачання 1 та 3 мікрорайонів від насосної станції зонування до ВК-125 за адресою  вул.Дружби Народів, м.Южноукраїнська</t>
  </si>
  <si>
    <t>проведення процедур гемодіалізу</t>
  </si>
  <si>
    <t>виплати компенсації на харчування донорів та одноразової виплати до Дня донора</t>
  </si>
  <si>
    <t xml:space="preserve">оплата за навчання випускників закладів освіти міста на лікарів сімейної медицини.          </t>
  </si>
  <si>
    <t>відшкодування вартості лікарських, наркотичних засобів для полегшення болю паліативних пацієнтів у термінальній стадії прогресування захворювання</t>
  </si>
  <si>
    <t>забезпечення житлом учасників АТО</t>
  </si>
  <si>
    <t>установка пандусу та ремонт сходів до будівлі поліції, придбання насосу для викачки води з підвального приміщення будівлі поліції -75,0тис.грн.; придбання запчастин для службового автомобілю, нагрудних камер відеоспостереження (боді камер) для поліцейських-58,0тис.грн., придбання багатофункціонального пристрою - 20,0 тис.грн.</t>
  </si>
  <si>
    <t>Комплексна програма  розвитку культури, фізичної культури, спорту та туризму в місті Южноукраїнську на 2019-2024 роки</t>
  </si>
  <si>
    <t>посів газонів на території міста (КЕКВ 2240)</t>
  </si>
  <si>
    <t>садіння кущів-саджанців (ялівцю,барбарису, туї,тощо)- (одержувач - комунальне підприємство "Служба комунального господарства",  КЕКВ 3210)</t>
  </si>
  <si>
    <t>0491</t>
  </si>
  <si>
    <t>0217610</t>
  </si>
  <si>
    <t>7610</t>
  </si>
  <si>
    <t>0411</t>
  </si>
  <si>
    <t>Сприяння розвитку малого та середнього підаприємництва</t>
  </si>
  <si>
    <t>Міська програма розвитку малого і середнього підприємництва в місті Южноукраїнську на 2019-2020 роки</t>
  </si>
  <si>
    <t>придбання подарунків на проведення конкурсу</t>
  </si>
  <si>
    <t>1011100</t>
  </si>
  <si>
    <t>Надання спеціальної освіти школами естетичного виховання (музичними, художніми, хореографічними, театральними, хоровими, мистецькими)</t>
  </si>
  <si>
    <t>1100</t>
  </si>
  <si>
    <t>придбання концертної сукні</t>
  </si>
  <si>
    <t xml:space="preserve">придбання спортивної форми дітям для занять греко - римською боротьбою, спортивного інвентарю, тренажерів  та спортивної форми для дитячої хокейної секції </t>
  </si>
  <si>
    <t>придбання спортивного інвентарю, футболок для відділення волейболу</t>
  </si>
  <si>
    <t>транспортні послуги  ГО Бугогардова Січ на фестиваль "Полонинське літо - 2019", придбання нагородної атрибутики, видання книги-збірки поєтичних творів "Мирозданіє"</t>
  </si>
  <si>
    <t>Оплата транспортних послуг для участі команд міста у турнірі  зі спортивного орієнтування,  оплата участі ветеранської команди "Тинь" з футзалу</t>
  </si>
  <si>
    <t>придбання та встановлення дизель-генератору</t>
  </si>
  <si>
    <t>0913111</t>
  </si>
  <si>
    <t>Утримання закладів, що надають соціальні послуги дітям, які опинились у складних життєвих обставинах, підтримка функціонування дитячих будинків сімейного типу та прийомних сімей</t>
  </si>
  <si>
    <t>поточний ремонт козирьків будівлі КЗ  ЦСПРД</t>
  </si>
  <si>
    <t>затверджено на 2020 рік</t>
  </si>
  <si>
    <t xml:space="preserve">затверджено на 2020 рік </t>
  </si>
  <si>
    <t>6</t>
  </si>
  <si>
    <t xml:space="preserve">поточний ремонт гуртожитку №4 по вул.Миру,11  для подальшого заселення  -  одержувач комунальне підприємство "Житлово-експлуатаційне об"єднання" </t>
  </si>
  <si>
    <t>Реконструкція фонтану в міському парке на вул.Миру, (у тому числі розробка проектно-кошторисної документації)</t>
  </si>
  <si>
    <t>Програма управління майном комунальної форми власності  міста Южноукраїнська на 2020-2024 роки,</t>
  </si>
  <si>
    <t>харчування тварин -  у пункті тимчасового утримання тварин   (одержувач бюджетних коштів - КП СКГ)</t>
  </si>
  <si>
    <t>всього, у тому числі:</t>
  </si>
  <si>
    <t>всього, в тому числі:</t>
  </si>
  <si>
    <t>Капітальний ремонт інженерних мереж постачання холодної та гарячої води прт.Незалежності,1 (на умовах співфінансування  90% / 10%)</t>
  </si>
  <si>
    <t xml:space="preserve">ліквідація усідань і проломів проїзної частини та відновлення всіх видів дорожнього покриття вулиць загального користування холодною бітумно-мінеральною сумішшю  (одержувач бюджетних коштів - комунальне підприємство "Служба комунального господарства") </t>
  </si>
  <si>
    <t>влаштування пристроїв примусового зниження щвидкості руху транспортних засобів</t>
  </si>
  <si>
    <t xml:space="preserve"> оплата за спожиту КП ТВКГ електроенергію </t>
  </si>
  <si>
    <t>оплата боргових зобов"язань відповідно до Мирових угод між КП ТВКГ та  ВП ЮУ АЕС ДП НАЕК "Енергоатом"</t>
  </si>
  <si>
    <t>придбання установки високого тиску  для миття вольєрів - одержувач бюджетних коштів - комунальне підприємство "Служба комунального господарства"</t>
  </si>
  <si>
    <t>догляд та утримання тварин у притулку  та відлов бродячих тварин на території міста  - одержувач бюджетних коштів - комунальне підприємство "Служба комунального господарства"</t>
  </si>
  <si>
    <t>поточний ремонт вольєрів у притулку  - одержувач бюджетних коштів - комунальне підприємство "Служба комунального господарства"</t>
  </si>
  <si>
    <t>придбання контейнерів пластикових - одержувач бюджетних коштів - комунальне підприємство "Житлово-експлуатаційне об"єднання"</t>
  </si>
  <si>
    <t xml:space="preserve"> всього, в тому числі за напрямами:</t>
  </si>
  <si>
    <t>проведення земельних торгів на набуття права оренди на земельні ділянки</t>
  </si>
  <si>
    <t>Міська програма інформаційної підтримки розвитку міста та діяльності органів місцевого самоврядування на 2019-2022 роки</t>
  </si>
  <si>
    <t>оплата послуг з розміщеня біг-бордів, сіті-лайтів, послуги харчування, проживання</t>
  </si>
  <si>
    <t>розробка нового проекту з будівництва систем відеоспостереження громадських місць, дообладнання</t>
  </si>
  <si>
    <t>Інші програми та заходи у сфері охорони здоров'я, в тому числі:</t>
  </si>
  <si>
    <t>облаштування міської призовної дільниці</t>
  </si>
  <si>
    <r>
      <rPr>
        <b/>
        <sz val="14"/>
        <rFont val="Times New Roman"/>
        <family val="1"/>
        <charset val="204"/>
      </rPr>
      <t>Міська комплексна програма "Молоде покоління м. Южноукраїнська на 2016-2020рр</t>
    </r>
    <r>
      <rPr>
        <sz val="14"/>
        <rFont val="Times New Roman"/>
        <family val="1"/>
        <charset val="204"/>
      </rPr>
      <t>."</t>
    </r>
  </si>
  <si>
    <t>придбання протитуберкульозних ліків, вітамінів і гепатопротекторів, протиалергійних препаратів (одержувач коштів - некомерційне комунальне підприємство "Южноукраїнський центр надання первинної медико - санітарної допомоги); придбання рентгенівської плівки (одержувач коштів -КНП Южноукраїнськаміська багатопрофільна лікарня)</t>
  </si>
  <si>
    <t xml:space="preserve">заходи з імунопрофілактики </t>
  </si>
  <si>
    <t xml:space="preserve">Міська програма "Наше місто" на 2020-2024 роки </t>
  </si>
  <si>
    <t>Начальник фінансового управління Южноукраїнської міської ради                                                                                                                    Т.О.Гончарова</t>
  </si>
  <si>
    <t xml:space="preserve">встановлення технічних засобів регулювання дорожнім рухом (дорожнім знаки-74 од.)-(одержувач бюджетних коштів - комунальне підприємство "Служба комунального господарства") </t>
  </si>
  <si>
    <t>встановлення металопластикових вікон з обрамленням наружних відкосів, внутрішніх швів та покраску внутрішніх відкосів в житловому будинку за адресою вулиця Незалежності,4 (КЕКВ 2240)</t>
  </si>
  <si>
    <t>придбання встановлення системи відеоспостереження MISECU в житловому будинку за адресою вул.Незалежності,6 п.1,2,3   (КЕКВ 2240)</t>
  </si>
  <si>
    <t>капітальний ремонт вулиці Дружби Народів, в тому числі  проведення коригування  проектно-кошторисної документації та її експертиза</t>
  </si>
  <si>
    <t>придбання елементу  дитячого ігрового майданчика – дитячого будиночка  (1од.) для встановлення у дворі житлового будинку №45 по вулиці Набережна Енергетиків (КЕКВ 3110)</t>
  </si>
  <si>
    <t>Будівництво медичних установ та закладів</t>
  </si>
  <si>
    <t xml:space="preserve">Капітальний ремонт.Будівля КНП "Южноукраїнська міська багатопрофільна лікарня".Переобладнання приміщення рентгенкабінету №1 під кабінет комп"ютерної томографії  на вул.Миру,3 м.Южноукраїнська Миколаївської області </t>
  </si>
  <si>
    <t>придбання сміттєконтейнерів  оцинкованих (10шт.) - одержувач бюджетних коштів - комунальне підприємство "Житлово-експлуатаційне об"єднання"</t>
  </si>
  <si>
    <t>підсів газонів на території міста (КЕКВ 2240)</t>
  </si>
  <si>
    <t xml:space="preserve">заходи з озеленення (садіння  саджанців  дерев та кущів  віком більше 1 року  на території міста) ( КЕКВ 3132) </t>
  </si>
  <si>
    <t>Централізовані заходи з лікування онкологічних хворих</t>
  </si>
  <si>
    <t>матеріальна допомога</t>
  </si>
  <si>
    <t>Забезпечення соціальними послугами за місцем проживання громадян,які не здатні до самообслуговування у зв’язку з похилим віком,хворобою,інвалідністю</t>
  </si>
  <si>
    <t>Забезпечення соціального захисту громадян</t>
  </si>
  <si>
    <t>0813105</t>
  </si>
  <si>
    <t>3121</t>
  </si>
  <si>
    <t>Придбання засобів захисту ,дезинфікуючих засобів</t>
  </si>
  <si>
    <t>4030</t>
  </si>
  <si>
    <t>1014040</t>
  </si>
  <si>
    <t>1014081</t>
  </si>
  <si>
    <t>1014030</t>
  </si>
  <si>
    <t>1014060</t>
  </si>
  <si>
    <t>4081</t>
  </si>
  <si>
    <t>4060</t>
  </si>
  <si>
    <t>4040</t>
  </si>
  <si>
    <t>Придбання дезинфікуючих засобів та засобів індивідуального захисту</t>
  </si>
  <si>
    <t>0210150</t>
  </si>
  <si>
    <t>0150</t>
  </si>
  <si>
    <t>0111</t>
  </si>
  <si>
    <t>придбання засобів індивідуального захисту, дезінфікуючих засобів, бактерицидних опромінювачів для знезараження повітря і поверхонь</t>
  </si>
  <si>
    <t>0611161</t>
  </si>
  <si>
    <t>1161</t>
  </si>
  <si>
    <t>Надання позашкільної освіти закладами позашкільної освіти, заходи із позашкільної роботи з дітьми</t>
  </si>
  <si>
    <t>придбання засобів індивідуального захисту, дезінфікуючих засобів</t>
  </si>
  <si>
    <t>0818110</t>
  </si>
  <si>
    <t>0819800</t>
  </si>
  <si>
    <t xml:space="preserve"> на забезпечення Южноукраїнського міськрайоного відділу лабораторних досліджень державної установи «Миколаївський обласний лабораторний центр Міністерства охорони здоров’я України» засобами медичного призначення, захисним одягом, засобами захисту органів дихання, дезінфекційними засобами</t>
  </si>
  <si>
    <t xml:space="preserve"> на забезпечення Южноукраїнського пункту постійного базування Миколаївського обласного  центру екстреної медичної допомоги та медицини катастроф засобами медичного призначення, захисним одягом, засобами захисту органів дихання, дезінфекційними засобами</t>
  </si>
  <si>
    <t>080160</t>
  </si>
  <si>
    <t>0160</t>
  </si>
  <si>
    <t>державне управління</t>
  </si>
  <si>
    <t>1010160</t>
  </si>
  <si>
    <t>1210160</t>
  </si>
  <si>
    <t>2810160</t>
  </si>
  <si>
    <t>Державне управління</t>
  </si>
  <si>
    <t>придбання засобів індивідуального захисту, дезінфікуючих засобів, тощо</t>
  </si>
  <si>
    <t>3710160</t>
  </si>
  <si>
    <t>Керівництво і управління у відповідній сфері у містах (місті Києві), селищах, селах, об’єднаних територіальних громадах</t>
  </si>
  <si>
    <t>придбання  комплектів автономного освітлення блокпостів (система автономного освітлення САО 24V-280W - 3 к -та (КП СКГ КЕКВ 3210)</t>
  </si>
  <si>
    <t>ліквідація несанкціонованих звалищь (2240)</t>
  </si>
  <si>
    <t>1218110</t>
  </si>
  <si>
    <t>експлуатація системи централізованого оповіщення, пряма лінія зв"язку на сирену, придбання пам"яток, буклетів, стендів по цивільному захисту та інше</t>
  </si>
  <si>
    <t>придбання засобів індивідуального захисту та дизінфікуючих засобів</t>
  </si>
  <si>
    <t>0910160</t>
  </si>
  <si>
    <t>організація і здійснення робіт з екологічної освіти, проведення інформаційно-виховних лекцій в закладах освіти, проведення семінарів, організація виставок та інших заходів щодо пропаганди охорони навколишнього природного середовища, видання  поліграфічної продукції з екологічної тематики (КЕКВ 2210)</t>
  </si>
  <si>
    <t>виготовлення та встановлення інформаційних щитів, виготовлення та наклеювання інформаційних постерів на біг-бордах , встановлення 68 од. залізобетонних блоків для перекриття в"їздів та виїздів з міста з послідуючим віднесенням цих блоків до матеріального резерву - одержувач КП СКГ</t>
  </si>
  <si>
    <t>придбання засобів індивідуального захисту для працівників, дезинфікуючих засобів для обробки торгівельних місць на території ринку та дезинфікуючих засобів для обробки рук покупців в пунктах дезінфекції  - ( КП "Критий ринок")</t>
  </si>
  <si>
    <t xml:space="preserve">Багатопрофільна стационарна медична допомога населенню </t>
  </si>
  <si>
    <t>придбання спеціальних костюмів робочих (для жінок) та рукавичок з повним покриттям ПВХ для працівників КНС КП ТВКГ</t>
  </si>
  <si>
    <t>оплата послуг з організації проведення повірки загальнобудинкових комерційних вузлів обліку багатоквартирних будинків</t>
  </si>
  <si>
    <t>придбання монтажних вставок , термоперетворювачів опору та п"єзолектричних перетворювачів та інше</t>
  </si>
  <si>
    <t>розробка технічної документації з нормативної грошової оцінки</t>
  </si>
  <si>
    <t>Цільова  програма захисту населення і територій від надзвичайних ситуацій техногенного та природного  характеру  на 2018-2022 роки</t>
  </si>
  <si>
    <t>0610160</t>
  </si>
  <si>
    <t>придбання засобів індивідуального захисту, дезінфікуючих засобів,та продукти харчування</t>
  </si>
  <si>
    <t>0611150</t>
  </si>
  <si>
    <t>1150</t>
  </si>
  <si>
    <t>Методичне забезпечення діяльності навчальних закладів  консалтінгово-методичний центр</t>
  </si>
  <si>
    <t>поповнення, накопичення та поновлення міського матеріального резерву ,придбання човна-15500,00грн.,планшету</t>
  </si>
  <si>
    <t>придбання дитячих гойдалок (2од.), лави для відпочинку (1од.) для дитячого майданчика у дворі біля житлових будинків по вулиці Молодіжна, 7а, вулиці Молодіжна, 7, проспекту Незалежності, 24  - 14800,0; придбання бордюрного каменю для облаштування клумб на прибудинковій території житлового будинку на вулиці Молодіжна, 7а - 7200,0. (КЕКВ 2210)</t>
  </si>
  <si>
    <t>Встановлення системи пожежної сигналізації та дверей металевих протипожежних в приміщенні будівлі за адресою вул. Паркова,5</t>
  </si>
  <si>
    <t>Енергоносії,зарплата</t>
  </si>
  <si>
    <t>Холодильник,швейна машинка</t>
  </si>
  <si>
    <t>0913112</t>
  </si>
  <si>
    <t>0913113</t>
  </si>
  <si>
    <t>0913115</t>
  </si>
  <si>
    <t>0913116</t>
  </si>
  <si>
    <t>0913117</t>
  </si>
  <si>
    <t>0917691</t>
  </si>
  <si>
    <t>розширення можливостей для пільгової категорії населення (відшкодування вартості медпрепаратів хворим, які перенесли трансплантацію органів та тканин, пацієнтам з хворобою Паркинсона та хворим на епілепсію)</t>
  </si>
  <si>
    <t xml:space="preserve">одержувач бюджетних коштів - комунальне підприємство "Служба комунального господарства"  , у т.ч.: поточне утримання об"ектів благоустрою міста -18 500,9 тис.грн. (вулично-дорожня мережа,парк,сквери, меморіальний комплекс,бульвари, міський пляж, міський цвинтарь - 7 000,0 тис.грн. на 1 півріччя 2020 року), </t>
  </si>
  <si>
    <t xml:space="preserve">придбання матеріалів для підготовки міста до опалювального сезону 2020-2021 роки : придбання труб -1000м., муфт-23 шт., патрубків-8 шт., кранів -51 шт., тощо </t>
  </si>
  <si>
    <t xml:space="preserve">погашення кредиторських вимог по КП «Південсервіс», яке знаходиться в стадії ліквідації, а саме: податковий борг в сумі 26, 85628 тис.грн. (ПДВ, земельний податок, ЄСВ, податок на прибуток, штрафні санкції) та погашення із виплати заборгованості по заробітній платі  в сумі 9,94077 тис.грн.        </t>
  </si>
  <si>
    <t>обладнання пішохідних переходів на прт.Незалежності направляючим освітленням, встановлення пішоходів-манекенів для забезпечення безпеки дорожнього руху   (КП СКГ)</t>
  </si>
  <si>
    <t>Заміна вікон на металопластикові на 1 поверсі блоку № 1 нежитлової будівлі бул.Цвіточний,4</t>
  </si>
  <si>
    <t>придбання лави для облаштування дитячого майданчика ОСББ «Молодіжна, 7а»</t>
  </si>
  <si>
    <t xml:space="preserve">встановлення лави біля ж/б Миру,9 </t>
  </si>
  <si>
    <t>1217691</t>
  </si>
  <si>
    <t>Виконання заходів за рахунок цільових фондів, утворених Верховною Радою Автономної республіки Крим, органами місцевого самоврядування</t>
  </si>
  <si>
    <t>Влаштування пристроїв примусового зменшення швидкості руху транспортних засобів</t>
  </si>
  <si>
    <t>придбання спеціальних костюмів Л-1, рукавичок універсальних господарчих латексних, рукавичок нітрилових робочих, СМЗ "Локтос-М", соди кальцинованої, універсального засобу "Domestos"</t>
  </si>
  <si>
    <t>Придбання ігрового комплексу для ж/б за адресою вул.Набережна Енергетиків,43</t>
  </si>
  <si>
    <t>Придбання та встановлення МАФ дитячих гральних елементів на прибудинковій території житлового будинку на вулиці Набережна Енергетиків,3/вул.Миру,2 (одержувач коштів КП ЖЕО)</t>
  </si>
  <si>
    <t>для запобігання виникнення і поширення на території міста гострої респіраторної хвороби СОVID -19 - придбання захисних масок, дезинфікуючих засобів, рукавичок, миючих, респіраторів для захисту працівників - 58680,0 грн;  полив доріг та вулиць міста (під час карантину - резерв) - 100000,0 грн. (КП ТВКГ)</t>
  </si>
  <si>
    <t>поточний ремонт кімнат гуртожитку №1 для подальшого заселення</t>
  </si>
  <si>
    <t xml:space="preserve">поточний ремонт гуртожитку №4 по вул.Миру,11  для подальшого заселення </t>
  </si>
  <si>
    <t xml:space="preserve"> -  одержувач комунальне підприємство "Житлово-експлуатаційне об"єднання", в тому числі:</t>
  </si>
  <si>
    <t>придбання поштових скриньок для подальшої заміни в житлових будинках №3, 5, 7 по вулиці Енергобудівників (КЕКВ 2210)</t>
  </si>
  <si>
    <t>придбання металопластикових вікон для під’їздів №1,2 ж/б ОСББ"Набережна Енергетиків,27"(КЕКВ 2210)</t>
  </si>
  <si>
    <t>придбання обладнання системи відеоспостереження ж/б ОСББ "Енергобудівників,13"(КЕКВ 2210)</t>
  </si>
  <si>
    <t>придбання системи відеоспостереження для під’їзду №1 ж/б вул.Набережна Енергетиків,43(КЕКВ 2210)</t>
  </si>
  <si>
    <t>придбання та встановлення системи відеоспостереження в ж/б прт.Незалежності,2 (п.1-3)/вул.Миру,12 (п.4-6) (КЕКВ 2240)</t>
  </si>
  <si>
    <t>встановлення відеокамер на ж/б вул.Дружби Народів,20 (КЕКВ 2240)</t>
  </si>
  <si>
    <t>Облаштування системи відеонагляду на ж/б прт.Незалежності,1 (КЕКВ 2240)</t>
  </si>
  <si>
    <t>Оздоблення стін та стелі під’їзду №2 ж/б вул.Набережна Енергетиків,15 (КЕКВ 2240)</t>
  </si>
  <si>
    <t>1216013</t>
  </si>
  <si>
    <t>6013</t>
  </si>
  <si>
    <t>встановлення приладів обліку на поливальному водогоні в кварталі №7 малоповерхової забудови м.Южноукраїнська (КЕКВ 2240)</t>
  </si>
  <si>
    <t>поточний ремонт колектора та трубопроводів розгалуження поливального водогону в кварталі №7 малоповерхової забудови м.Южноукраїнська  (КЕКВ 2240)</t>
  </si>
  <si>
    <t>Капітальний ремонт 48-ми ліфтів житлових будинків за відповідними адресами   на умовах співфінансування (95% / 5%)</t>
  </si>
  <si>
    <t>0444</t>
  </si>
  <si>
    <t>Капітальний ремонт. перепланування приміщень відділення нефрології та діалізу  за адресою вулиця Паркова, 3-В  м.Южноукраїнськ Миколаївської області (закінчення робіт)</t>
  </si>
  <si>
    <t>облаштування додаткових вольєрів у пункті тимчасового утримання тварин</t>
  </si>
  <si>
    <t>поточний ремонт зливової каналізації на вул.Дружби Народів</t>
  </si>
  <si>
    <t>0817322</t>
  </si>
  <si>
    <t>7322</t>
  </si>
  <si>
    <t>0433</t>
  </si>
  <si>
    <t xml:space="preserve">Будівництво  медичних установ та закладів </t>
  </si>
  <si>
    <t>капітальний ремонт пасажирського ліфта в будівлі  НКП "ЮУ МУ ПМСД"</t>
  </si>
  <si>
    <t>Придбання товарів мед.призначення, центрифуги, прально-сушильна машина, холодильник, засобів захисту, дезинфікуючих засобів</t>
  </si>
  <si>
    <t xml:space="preserve">Заходи державної політики з питань дітей та їх соціального захисту </t>
  </si>
  <si>
    <t>ремонт спортивної зали будівлі ЦСПРД -64732,00</t>
  </si>
  <si>
    <t>організація та проведення заходів культурно - масового спрямування, придбання призів, квітів, атрибутики, подарунків,  поліграфічних матеріалів, сувенірної продукції,придбання акустичної апаратури</t>
  </si>
  <si>
    <t xml:space="preserve">монтаж, демонтаж новорічної ялинки  (одержувач коштів - КП СКГ) </t>
  </si>
  <si>
    <t>проведення навчально-тренувальних зборів і змагань з олімпійських видів спорту, придбання призів, спортивної форми, спортінвентарю та ін.</t>
  </si>
  <si>
    <t>проведення навчально-тренувальних зборів і змагань з неолімпійських видів спорту, придбання призів, спортивної форми, спортінвентарю та ін.</t>
  </si>
  <si>
    <t>оплата транспортних послуг поїздки делегації , придбання атрибутики, оргтехніки,оплата оренди приміщення для громадської організації "Бугогардова Січ Українського козацтва"</t>
  </si>
  <si>
    <t>проведення заходів у галузі туризму (виготовленя фотозони, поліграфічного матеріалу для банерів, біл- бордів, відзначення Всесвітнього дня туризму, Дня Європи, облаштування туристичного майданчика для дітей)</t>
  </si>
  <si>
    <t>придбання  банерів, інформаційних стендів</t>
  </si>
  <si>
    <t xml:space="preserve">Проведення навчально - тренувальних зборів і змагань з олімпійських видів спорту </t>
  </si>
  <si>
    <t>Утримання та навчально-тренувальна робота комунальних дитячо-юнацьких спортивних шкіл</t>
  </si>
  <si>
    <t>810</t>
  </si>
  <si>
    <t xml:space="preserve">Забезпечення діяльності інших закладів в галузі культури і мистецтва </t>
  </si>
  <si>
    <t>Забезпечення діяльності палаців i будинків культури, клубів, центрів дозвілля та iнших клубних закладів</t>
  </si>
  <si>
    <t>0828</t>
  </si>
  <si>
    <t>Забезпечення діяльності музеїв i виставок</t>
  </si>
  <si>
    <t>0824</t>
  </si>
  <si>
    <t>Забезпечення діяльності бібліотек</t>
  </si>
  <si>
    <t>проведення заходів,висвітлання інформації,придбання канцтоварів для соціальної реклами,школи відповідального батьківства,акцій</t>
  </si>
  <si>
    <t>товари медицинського призначення-10800,00грн.,придбання мед.обладнання-10200,00грн.</t>
  </si>
  <si>
    <t>видавнича діяльність</t>
  </si>
  <si>
    <t>виявлення та підтримка обдарованих дітей (стипендія міського голови),стимулювання та заохочення обдарованих дітей</t>
  </si>
  <si>
    <t>часткове відшкодування витрат Ветеранам Війни на лікарськи засоби при амбулаторному лікуванні за рецептами лікарів згідно з Переліком ліків, які надаються безкоштовно,  забезпечення санаторно-курортним лікуванням Ветеранів Війни, праці та осіб з інвалідністю, надання одноразової матеріальної допомоги громадянам, які постраждали внаслідок Чорнобольської катастрофи (1 категорії) та дітям з інвалідністю, які постраждали від Чорнобольської катастрофи та  учасникам бойових дій у роки Другої світової війни до річниць Перемоги над нацизмом у роки Другої світової війни та визволення України від фашистських загарбників</t>
  </si>
  <si>
    <t>продукти харчування- 500000,00,  ремонт  спортивної зали будівлі ЦСПРД -135232,00</t>
  </si>
  <si>
    <t>проведення загальноміських заходів та змагань з фізичної культури, придбання призів, спортивної форми, спортінвентарю та ін.</t>
  </si>
  <si>
    <t>0812151</t>
  </si>
  <si>
    <t>2151</t>
  </si>
  <si>
    <t>Забезпечення діяльності інших закладів у сфері охорони здоров’я</t>
  </si>
  <si>
    <t>придбання засобів захисту  для населення (маски)</t>
  </si>
  <si>
    <t>придбання засобів захисту ,дезинфікуючих засобів</t>
  </si>
  <si>
    <t xml:space="preserve">придбання ноутбуку, рецеркуляторів бактеріоцидних для сімейного лікаря  ФОП Качуровської Ж.Д. </t>
  </si>
  <si>
    <t>субвенція поліція (ПММ, захисні костюми, маски, термометри, окуляри) -100000,00грн., пожежна частина (респиратори, костюми біологічного захисту, мотооприскувач,засоби антисептичні, човен надувний, причіп до човна  )-215 000,00грн.</t>
  </si>
  <si>
    <t xml:space="preserve">влаштування мереж зливової каналізації на вул.Костянтинівська малоповерхової забудови м.Южноукраїнська -  одержувач бюджетних коштів - КП СКГ </t>
  </si>
  <si>
    <t>придбання альтанки, пісочниці для  ОСББ «Дев’яточка Юга» (3110)</t>
  </si>
  <si>
    <t>придбання компьютерної, оргтехніки та газонокосарки для органу самоорганізації населення "Управа малоповерхової забудови" (2210, 3110)</t>
  </si>
  <si>
    <t>придбання для встановлення лав (6 шт.) біля під’їздів Цвіточний, 1 (2210)</t>
  </si>
  <si>
    <t>поточний ремонт пішохідних доріжок, площадки біля ж/б на вул. Набережна Енергетиків,15,17, де знаходиться ДБСТ - 193339грн.  (2240)</t>
  </si>
  <si>
    <t>поточний ремонт дорожнього покриття внутрішньоквартальних проїздів  (2160,6 тис.грн.)  та  пішохідних доріжок (1030,509 тис.грн.)     (КЕКВ 2240)</t>
  </si>
  <si>
    <t>поточний ремонт зливової каналізації в районі ж/б на вул.Набережна Енергетиків,5,7 (2240)</t>
  </si>
  <si>
    <t>Видалення сухостійних (аварійних) дерев  (3132)</t>
  </si>
  <si>
    <t>благоустрій прибудинковій території (облаштування дитячих майданчиків із здійсненням ремонту пішохідних доріжок біля них та інше (бул.Цвіточний,1 -280,0 тис.грн., бул.Шевченко,9 - 280,0 тис.грн.,бул.Шевченко,12-280,0 тис.грн., прт.Незалежності,14 - 60,0 тис.грн.)     (2240)</t>
  </si>
  <si>
    <t>заміна вікон на металопластикові в місцях загального  користування в під"зді №1 житлового будинку  на вул.Олімпійська,3</t>
  </si>
  <si>
    <t>Заходи до свят, забезпечення побутовою технікою інвалідів І, ІІ, та ІІІ групи і УБД, підписка газети "Контакт", кабельне телебачення "Квант", харчування малозабезпечених, університет  треього віку, лікі пільгові категорії населення (діти з інвалідністю, асматики, памперси, калоприймачи, матеріальна допомога по рішенням МВК, на поховання, ліквідаторам ЧАЕС, утримання соцпалат</t>
  </si>
  <si>
    <t xml:space="preserve">ліквідація усідань і проломів проїзної частини та відновлення всіх видів дорожнього покриття вулиць загального користування гарячою асфальтобетонною сумішшю, в т.ч. вул.Енергобудівників,1,2 та прт. Незалежності,1  (одержувач бюджетних коштів - комунальне підприємство "Служба комунального господарства") </t>
  </si>
  <si>
    <t>встановлення  дорожніх знаків (показчики) з найменуванням вулиць (95 од.)</t>
  </si>
  <si>
    <t xml:space="preserve">Капітальний ремонт ДНЗ№8 "Казка", (у тому числі розробка ПКД, інженерно-вишукувальні роботи, сертифікація та експертиза) - 2 290,0 тис.грн.,Капітальний ремонт в харчоблокі А  ДНЗ №8 -1500,0тис.грн., Капітальний ремонт ДНЗ №8 блок А (заміна вікон) - 2 500,0 тис.грн., Капітальний ремонт.Улаштування  пожежної сигналізації і системи голосового оповіщення в ДНЗ- 1 200,998тис.грн.в т.ч.: (ДНЗ №3"Веселка" по бульвару Шкільному,4 -816,698,0 тис.грн., ДНЗ№2 "Ромашка" на бульварі Курчатова,5 - 384,3 тис.грн.), Капітальний ремонт .Улаштування  пожежної сигналізації і системи голосового оповіщення в Гімназії №1 на бульварі Курчатова,6 (експертиза ПКД)-10,0 тис.грн.,коригування проектно-кошторисної документації та проведення експертизи за об’єктом:"Капітальний ремонт ЗОШ І-ІІІ ступенів №2 (заміна вікон) по бул.Шкільному,3-70,0 тис.грн. </t>
  </si>
  <si>
    <t>Капітальний ремонт.благоустрій території навколо міні-стадіону ЗОШ І-ІІІ ступенів №1 , (у т.ч. розробка ПКД та експертиза) - 1 202,890 тис.грн., капітальний ремонт покрівлі Гімназії №1 по бул.Курчатова,6 -(1 100,0 тис.грн.), проведення експертизи проектно-кошторисної документації  по об"екту "Реконструкція будівлі під дошкільний навчальний заклад №4 (будівля колишньої дитячої поліклініки) по бульвару Шкільному,10 (коригування ПКД та проведення експертизи, виконання покрівельних робіт - (3752,4 тис.грн.); капітальний ремонт (укріплення) головного корпусу ЗОШ І-ІІІ ступенів №3 по бул. Цвіточному,5, (у т.ч. розробка ПКД, інженерно-вишукувальні роботи, сертифікація та експертиза, виготовлення енергетичного сертифікату) - 465,0 тис.грн.,Капітальний ремонт (укріплення) головного корпусу ЗОШ І-ІІІ ступенів №4 по проспекту Незалежності, 16, (у т.ч. розробка ПКД документації, інженерно-вишукувальні роботи, сертифікація та експертиза, виготовлення енергетичного сертифікату)- 440,0 тис.грн.</t>
  </si>
  <si>
    <t>придбання з встановленням поштових скриньок для подальшої заміни в під’їзді №2 в ж/б вул.Дружби Народів,1 (КЕКВ 2240)</t>
  </si>
  <si>
    <t>заміна металопластикових вікон в під’їзді ж/б по вул.Дружби Народів,33А (КЕКВ 2240)</t>
  </si>
  <si>
    <t>Придбання та встановлення камер відеоспостереження на ж/б №15 та прибудинковій території по вул.Енергобудівників,15 (КЕКВ 2240)</t>
  </si>
  <si>
    <t>Поточний ремонт 2-х парадних входів до ж/б №49 по вул.Набережна Енергетиків,49 (КЕКВ 2240)</t>
  </si>
  <si>
    <t>Улаштування системи відеоспостереження в ж/б №29 по вул.Дружби Народів,29 (КЕКВ 2240)</t>
  </si>
  <si>
    <t>Улаштування додаткових камер системи відеоспостереження в ж/б за адресою прт.Соборності,2 та вул.Набережна Енергетиків,19 (КЕКВ 2240)</t>
  </si>
  <si>
    <t>Придбання матеріалів для виконання ремонтних робіт по заміні трубопроводу гарячого водопостачання у підвальному приміщенні  ж/б прт.Незалежності,26(п.3)(КЕКВ 2210)</t>
  </si>
  <si>
    <t>Придбання будівельних матеріалів для виконання ремонту фасаду біля входу у під’їзди  ж/б вул.Набережна Енергетиків,27(КЕКВ 2210)</t>
  </si>
  <si>
    <t>Придбання будівельних матеріалів для виконання ремонту фасаду біля входу у під’їзди  ж/б вул.Молодіжна,5(КЕКВ 2210)</t>
  </si>
  <si>
    <t>придбання  вікон для встановлення в під’їзді ж/б вул.Дружби Народів,56(КЕКВ 2210)</t>
  </si>
  <si>
    <t>Придбання будівельних матеріалів для виконання ремонту фасаду біля входу у під’їзди  ж/б вул.Молодіжна,7(КЕКВ 2210)</t>
  </si>
  <si>
    <t>придбання меблів для роздягальні та туалетної кімнати гр.№12 ДНЗ№8-29880,00грн.,заміна пісочниці гр.№17 ЦРД "Гармонія"-4500,00грн.,придбання обладнання для гр.2 ДНЗ№8-15150,00грн.,придбання меблів гр.№12 ДНЗ №8 -23,0 тис.грн., поточний ремонт туалету гр.№15 ДНЗ №8-14505 грн.,придбання покривал на дитячі ліжка ДНЗ№3-4500,00грн.,придбання вішалок та рушників ДНЗ№6-4000,00грн.,придбання м’якого модульного конструктора для гр.2-А раннього віку ДНЗ№6-10000,00грн.</t>
  </si>
  <si>
    <t>придбання багатофункціонального пристрою ЗОШ№3 1-В клас-5000,00грн.,ремонт кабінету №305 ЗОШ№3-45000,00грн.,придбання телевізора ЗОШ№3 6-А клас-5000,00грн. та кабінету історії ЗОШ №3-1300,00грн.,придбання оргтехніки для каб.203 ЗОШ№3-10000,00грн., поточний ремонт підлоги та оздоблення стелі ЗОШ№3 6-В клас - 29999,00грн. придбання жалюзи каб.202 ЗОШ №3 -6982,00грн.,придбання принтеру в кабінет хімії ЗОШ №3-5000,00грн.,пидбання жалюзі для 1-Г класу ЗОШ №3-3000,00грн.,придбання планшету для 2-Б класу ЗОШ №3-5000,00грн,придбання ламінатора для 1-А класу ЗОШ№3-1500,00грн.,придбання жалюзі 10-Б клас гімназії-15000,00грн.,придбання графічного планшету для гімназії №1-5000,00грн.,встановлення кондиціонерів в 6-В та 6-Б класах гімназії-8000,00грн.,придбання телевізора для ЗОШ №3-10000,00грн.,придбання кондиціонера для гр.2(6)В класу гімназія каб.128-16000,00грн.,придбання кондиціонера для 6-Б класу гімназія-16000,00грн.,придбання принтеру для приймальні ЗОШ №2-15000,00грн.,придбання кольорового принтеру для 1-А класу ЗОШ №3-13000,00грн.,придбання ноутбука для 1-А класу ЗОШ №3-12000,00грн.,придбання телевізору для ЗОШ №4-11000,00грн.,придбання учбових автоматів ЗОШ №1-20000,00грн.,придбання комп’ютера для гімназії-15000,00грн.</t>
  </si>
  <si>
    <t>Забезпечення фінансування видатків поточного характеру -17928202,00 грн.,розвиток матріально-технічної бази(придбання обладнання)- 1406997 грн.</t>
  </si>
  <si>
    <t>в частині витрат на запобігання хворих на цукровий діабет(препарати інсуліну)-21000,00грн.,надання матеріальної допомоги для дітей хворих на цуковий діабет на придбання витрат матеріалів до прилад.постійної інфузії(інсуліном)-240000,00грн.</t>
  </si>
  <si>
    <t>Товари мед.призначення , поточний ремонт апаратів штучної вентиляції легень                  - 1 903 415,00грн.,придбання мед.обладнання- 7 035 053 грн.</t>
  </si>
  <si>
    <t>придбання портфелів та канцтоварів</t>
  </si>
  <si>
    <t>придбання спортивного інвентарю для занять греко-римською боротьбою, секції боксу,участь футбольної команди в чемпіонаті області з футболу</t>
  </si>
  <si>
    <t>оплата участі ветеранів команди "Тинь" у змаганнях з міні-футболу</t>
  </si>
  <si>
    <t>улаштування арт-об’єкту публічного знакового місця до 45-річного юбілею міста,придбання фірмових футболок,костюмів для обрядового танцю</t>
  </si>
  <si>
    <t>Технічне переоснащення  інженерних вводів із встановленням приладів обліку теплової енергії, гарячого і холодного водопостачання 2-х житлових будинків комунальної  форми власності (651,894тис.грн.), реконструкція гуртожитку №6 під житло за адресою вул.Олімпійська,3 (вул.Комсомольська,3), у тому числі супровідні роботи з утримання в належному стані об"єкту (1 770,0 тис.грн.)та капітальний ремонт.переобладнання та перепланування приміщення №3 (кімнати 1-8) під житло за адресою вул.Дружби Народів,32 (49,810 тис.грн.)</t>
  </si>
  <si>
    <t>капітальний ремонт  20-ти ліфтів житлових будинків за відповідними адресами (2 255,029тис.грн.)(на умовах співфінансування (95%/5%), влаштування поручнів біля та в під’їздах ж/б комунальної власності  (20,0тис.грн.) та інші (на умовах співфінансування (90%/10%),капітальний ремонт сходів з влаштуванням пандусу ж/б на вул.Дружби Народів,6, у т.ч.розробка ПКД-(45,0 тис.грн.)</t>
  </si>
  <si>
    <t>Благоустрій.Капітальний ремонт пішохідної доріжки від прт.Незалежності,4 до вул.Миру,10 (вздовж ЗОШ№2) (КЕКВ 3210 КП СКГ)</t>
  </si>
  <si>
    <t>Капітальний ремонт покрівлі ж/б ОСББ "Дружби народів,33" - 1301,838 тис.грн. та Капітальний ремонт  м"якої покрівлі житлового будинку ОСББ "Теплий - дім Миру,8" - 682,0 тис.грн. та інші (на умовах співфінансування (90%/10%),капітальний ремонт(аварійність) козирьків ганків у під’їздах 6 та 7 ж/б ОСББ "Незалежності,27" за адресою прт.Незалежності,27 -112,8 тис.грн.(на умовах співфінансування (90%/10%)</t>
  </si>
  <si>
    <t>Завезення піску на дитячі майданчики у дворі житлового будинку № 7 по бул. Цвіточному</t>
  </si>
  <si>
    <t>Придбання лави для встановлення біля під"їзду № 2 житлового будинку № 26 по проспекту Незалежності</t>
  </si>
  <si>
    <t>Придбання бордюрів для облаштування клумб на прибудинковій території житлового будинку № 7 по вул. Молодіжна</t>
  </si>
  <si>
    <t>Придбання та заміна лав та урн по бул. Шевченко в районі житлового будинку № 8</t>
  </si>
  <si>
    <t>відновлення аварійного резерву сталевого трубопроводу для ліквідації аварійної ситуації на напірному колекторі господарчо-побутової каналізації в районі автодороги Н-24</t>
  </si>
  <si>
    <t>проведення поточного ремонту покрівлі ТРП-1 по вул. Дружби Народів,22а</t>
  </si>
  <si>
    <t>придбання бойлеру для виробничої бази, встановлення унітазу, проведення поточного ремонту пішохідних доріжок біля КНС-2</t>
  </si>
  <si>
    <t>Влаштування пандусів на бул.Шкільному в районі ж/б Соборності,1</t>
  </si>
  <si>
    <t>Видалення сухостійних дерев (аварійних) дерев (КП ЖЕО) (2610)</t>
  </si>
  <si>
    <t>Встановлення обладнання для спортивного та дитячого куточка на прибудинковій території житлових будинків № 15,17 на вул. Набережна Енергетиків</t>
  </si>
  <si>
    <t>0611170</t>
  </si>
  <si>
    <t>1170</t>
  </si>
  <si>
    <t>субвенція поліції на придбання комп’ютерних робочих місць та СБУ</t>
  </si>
  <si>
    <t>придбання матеріалів для здійснення  ремонту будинкових  мереж холодного і гарячого водопостачання в ж/б ОСББ "Дружби Народів,40"(КЕКВ 2210)</t>
  </si>
  <si>
    <t>Додаток 3</t>
  </si>
  <si>
    <t xml:space="preserve">до рішення Южноукраїнської міської ради      </t>
  </si>
  <si>
    <t>(код бюджету)</t>
  </si>
  <si>
    <r>
      <t>забезпечення продуктами дитячого харчування дітей перших двох років життя з малозабезпечених сімей-</t>
    </r>
    <r>
      <rPr>
        <sz val="12"/>
        <color indexed="10"/>
        <rFont val="Times New Roman"/>
        <family val="1"/>
        <charset val="204"/>
      </rPr>
      <t xml:space="preserve"> </t>
    </r>
    <r>
      <rPr>
        <sz val="12"/>
        <rFont val="Times New Roman"/>
        <family val="1"/>
        <charset val="204"/>
      </rPr>
      <t xml:space="preserve">(одержувач коштів - некомерційне комунальне підприємство "Южноукраїнський центр надання первинної медико - санітарної допомоги) та забезпечення контрацептивами жінок із малозабезпечених сімей, ВІЛ-позитивних жінок та інші категорії населення, які потребують розв'язання проблем, що є наслідками статевих відносин </t>
    </r>
  </si>
  <si>
    <r>
      <t xml:space="preserve">Програма приватизації майна комунальної власності територіальної громади міста Южноукраїнська на 2018-2020 роки </t>
    </r>
    <r>
      <rPr>
        <sz val="12"/>
        <rFont val="Times New Roman"/>
        <family val="1"/>
        <charset val="204"/>
      </rPr>
      <t xml:space="preserve">в частині видатків, пов"язаних з підготовкою об"ектів до приватизації, опублікування оголошень в засобах масової інформації, тощо) </t>
    </r>
  </si>
  <si>
    <r>
      <t xml:space="preserve">Програма Капітального будівництва об'єктів житлово-комунального господарства  і соціальної інфраструктури м.Южноукраїнську на 2016-2020 роки, </t>
    </r>
    <r>
      <rPr>
        <sz val="12"/>
        <rFont val="Times New Roman"/>
        <family val="1"/>
        <charset val="204"/>
      </rPr>
      <t>всього в тому числі:</t>
    </r>
  </si>
  <si>
    <r>
      <t xml:space="preserve">Міська програма Питна вода  міста  Южноукраїнська на 2007-2020 роки </t>
    </r>
    <r>
      <rPr>
        <sz val="12"/>
        <rFont val="Times New Roman"/>
        <family val="1"/>
        <charset val="204"/>
      </rPr>
      <t>в частині проведення санітарно-хімічних та бактеріологічних досліджень питної води -- одержувач бюджетних коштів - комунальне підприємство - "Теплопостачання та водо-каналізаційне господарство"</t>
    </r>
  </si>
  <si>
    <r>
      <t xml:space="preserve">Програма приватизації майна комунальної власності територіальної громади міста Южноукраїнська на 2019-2021 роки </t>
    </r>
    <r>
      <rPr>
        <sz val="12"/>
        <rFont val="Times New Roman"/>
        <family val="1"/>
        <charset val="204"/>
      </rPr>
      <t xml:space="preserve">в частині видатків, пов"язаних з підготовкою об"ектів до приватизації, опублікування оголошень в засобах масової інформації, тощо) </t>
    </r>
  </si>
  <si>
    <r>
      <t xml:space="preserve">Програма  охорони тваринного світу та регулювання чисельності бродячих тварин в місті  Южноукраїнську на 2017-2021 роки, </t>
    </r>
    <r>
      <rPr>
        <sz val="12"/>
        <rFont val="Times New Roman"/>
        <family val="1"/>
        <charset val="204"/>
      </rPr>
      <t>всього в тому числі за напрямами:</t>
    </r>
  </si>
  <si>
    <r>
      <rPr>
        <b/>
        <sz val="12"/>
        <rFont val="Times New Roman"/>
        <family val="1"/>
        <charset val="204"/>
      </rPr>
      <t>Програма підтримки об'єднань співвласників багатоповерхових будинків на 2019-2023 роки ,</t>
    </r>
    <r>
      <rPr>
        <sz val="12"/>
        <rFont val="Times New Roman"/>
        <family val="1"/>
        <charset val="204"/>
      </rPr>
      <t xml:space="preserve"> в тому числі в розрізі напрямів:</t>
    </r>
  </si>
  <si>
    <t>Виконання бюджету міста Южноукраїнськ за коштами, направленими на виконання заходів міських програм, за 9 місяців 2020 року</t>
  </si>
  <si>
    <t>сплата членських внесків до Асоціації міст України  та  Асоціації  "Енергоефективні міста України"</t>
  </si>
  <si>
    <r>
      <t>Програма Залучення інвестицій та поліпшення інвестиційного клімату міста Южноукраїнська на 2019-2021 роки</t>
    </r>
    <r>
      <rPr>
        <sz val="14"/>
        <rFont val="Times New Roman"/>
        <family val="1"/>
        <charset val="204"/>
      </rPr>
      <t xml:space="preserve"> </t>
    </r>
    <r>
      <rPr>
        <sz val="12"/>
        <rFont val="Times New Roman"/>
        <family val="1"/>
        <charset val="204"/>
      </rPr>
      <t>в частині оплати членських внесків до Асоціації органів місцевого самоврядування «Спроможні громади»</t>
    </r>
  </si>
  <si>
    <t xml:space="preserve"> Забезпечення діяльності інших закладів у сфері освіти</t>
  </si>
  <si>
    <t>Міська програма захисту прав дітей "Дитинство" на 2018-2020 роки</t>
  </si>
  <si>
    <t xml:space="preserve">Міська програма  "Фонд міської ради на виконання депутатських повноважень" на 2018-2020 роки </t>
  </si>
  <si>
    <t>Програма реформування і розвитку житлово-комунального господарства міста Южноукраїнська на 2016-2020 роки</t>
  </si>
  <si>
    <t>поточний ремонт об"єктів благоустрою міста - одержувач бюджетних коштів - комунальне підприємство "Служба комунального господарства"</t>
  </si>
  <si>
    <t>цільова фінансова допомога  КП ТВКГ з  подолання тарифно - фінансових втрат,                                                              у тому числі:  одержувач КП ТВКГ</t>
  </si>
  <si>
    <t>МП "Капітального будівництва об'єктів житлово-комунального господарства  і соціальної інфраструктури м.Южноукраїнську на 2016-2020 роки"</t>
  </si>
  <si>
    <r>
      <rPr>
        <b/>
        <sz val="14"/>
        <rFont val="Times New Roman"/>
        <family val="1"/>
        <charset val="204"/>
      </rPr>
      <t>Програма поводження з твердими побутовими  відходами на території міста Южноукраїнська на 2013 - 2020 роки</t>
    </r>
  </si>
  <si>
    <t xml:space="preserve">придбання сміттєвозу МАЗ - 5340 - одержувач бюджетних коштів - комунальне підприємство "Житлово-експлуатаційне об"єднання" </t>
  </si>
  <si>
    <r>
      <rPr>
        <b/>
        <sz val="14"/>
        <rFont val="Times New Roman"/>
        <family val="1"/>
        <charset val="204"/>
      </rPr>
      <t>Міська програма розвитку  дорожнього руху та його безпеки в місті Южноукраїнську  на 2018-2022 роки</t>
    </r>
  </si>
  <si>
    <r>
      <rPr>
        <b/>
        <sz val="14"/>
        <rFont val="Times New Roman"/>
        <family val="1"/>
        <charset val="204"/>
      </rPr>
      <t>Програма підтримки об'єднань співвласників багатоквартирних будинків на 2019-2023 роки</t>
    </r>
  </si>
  <si>
    <t xml:space="preserve">Технічне переоснащення  інженерних вводів із встановленням приладів обліку теплової енергії, гарячого і холодного водопостачання 6-ти житлових будинків (1610,681тис.грн.) та Влаштування поручнів, пандусів для колясок, ремонту пандуса, влаштування під"їздів до ліфта (20,0 тис.грн.) та Капітальний ремонт зовнішньої частини фундаменту торця будинку і лотка теплотраси житлового будинку на вул.Дружби Народів,29 в звязку з аварійністю (15,625тис.грн.) (на умовах співфінансування  90% / 10%)  </t>
  </si>
  <si>
    <t>Програма підтримки органу самоорганізації населення кварталу №7 м.Южноукраїнська "Управа МПЗ" на 2019-2020 роки</t>
  </si>
  <si>
    <r>
      <rPr>
        <b/>
        <sz val="14"/>
        <rFont val="Times New Roman"/>
        <family val="1"/>
        <charset val="204"/>
      </rPr>
      <t>Цільова  програма захисту населення і територій від надзвичайних ситуацій техногенного та природного  характеру  на 2018-2022 роки</t>
    </r>
    <r>
      <rPr>
        <b/>
        <sz val="12"/>
        <rFont val="Times New Roman"/>
        <family val="1"/>
        <charset val="204"/>
      </rPr>
      <t xml:space="preserve">,  в тому числі:  </t>
    </r>
    <r>
      <rPr>
        <sz val="12"/>
        <rFont val="Times New Roman"/>
        <family val="1"/>
        <charset val="204"/>
      </rPr>
      <t>придбання засобів індивідуального захисту та дизінфікуючих засобів</t>
    </r>
  </si>
  <si>
    <t xml:space="preserve">Програма розвитку земельних відносин на  2017 - 2021  роки </t>
  </si>
  <si>
    <t>Міська комплексна програма "Профілактика злочинності та вдосконалення системи захисту конституційних прав і свобод громадян в місті Южноукраїнську на 2017-2021 роки"</t>
  </si>
  <si>
    <r>
      <rPr>
        <b/>
        <sz val="14"/>
        <rFont val="Times New Roman"/>
        <family val="1"/>
        <charset val="204"/>
      </rPr>
      <t>Міська програма  "Фонд міської ради на виконання депутатських повноважень" на 2018-2020 роки</t>
    </r>
    <r>
      <rPr>
        <sz val="12"/>
        <rFont val="Times New Roman"/>
        <family val="1"/>
        <charset val="204"/>
      </rPr>
      <t xml:space="preserve"> в частині направлення депутатами міської ради коштів на виконання доручень виборців</t>
    </r>
  </si>
  <si>
    <t>Спеціальнй фонд</t>
  </si>
  <si>
    <r>
      <t>від__17.12.</t>
    </r>
    <r>
      <rPr>
        <u/>
        <sz val="18"/>
        <color indexed="8"/>
        <rFont val="Times New Roman"/>
        <family val="1"/>
        <charset val="204"/>
      </rPr>
      <t>__</t>
    </r>
    <r>
      <rPr>
        <sz val="18"/>
        <color indexed="8"/>
        <rFont val="Times New Roman"/>
        <family val="1"/>
        <charset val="204"/>
      </rPr>
      <t>_2020 №__17_____</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</si>
</sst>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5" formatCode="* #,##0.00;* \-#,##0.00;* &quot;-&quot;??;@"/>
    <numFmt numFmtId="168" formatCode="#,##0.0"/>
    <numFmt numFmtId="169" formatCode="#,##0.000"/>
  </numFmts>
  <fonts count="33" x14ac:knownFonts="1">
    <font>
      <sz val="10"/>
      <name val="Times New Roman"/>
      <charset val="204"/>
    </font>
    <font>
      <b/>
      <sz val="10"/>
      <name val="Arial"/>
      <charset val="204"/>
    </font>
    <font>
      <b/>
      <sz val="14"/>
      <name val="Times New Roman"/>
      <family val="1"/>
      <charset val="204"/>
    </font>
    <font>
      <sz val="11"/>
      <color indexed="20"/>
      <name val="Calibri"/>
      <family val="2"/>
      <charset val="204"/>
    </font>
    <font>
      <b/>
      <sz val="11"/>
      <color indexed="63"/>
      <name val="Calibri"/>
      <family val="2"/>
      <charset val="204"/>
    </font>
    <font>
      <i/>
      <sz val="11"/>
      <color indexed="23"/>
      <name val="Calibri"/>
      <family val="2"/>
      <charset val="204"/>
    </font>
    <font>
      <b/>
      <sz val="11"/>
      <color indexed="8"/>
      <name val="Calibri"/>
      <family val="2"/>
      <charset val="204"/>
    </font>
    <font>
      <sz val="11"/>
      <color indexed="9"/>
      <name val="Calibri"/>
      <family val="2"/>
      <charset val="204"/>
    </font>
    <font>
      <sz val="11"/>
      <color indexed="8"/>
      <name val="Calibri"/>
      <family val="2"/>
      <charset val="204"/>
    </font>
    <font>
      <b/>
      <sz val="11"/>
      <color indexed="52"/>
      <name val="Calibri"/>
      <family val="2"/>
      <charset val="204"/>
    </font>
    <font>
      <sz val="11"/>
      <color indexed="60"/>
      <name val="Calibri"/>
      <family val="2"/>
      <charset val="204"/>
    </font>
    <font>
      <sz val="10"/>
      <name val="Helv"/>
      <charset val="204"/>
    </font>
    <font>
      <sz val="10"/>
      <name val="Arial Cyr"/>
      <charset val="204"/>
    </font>
    <font>
      <u/>
      <sz val="10"/>
      <color indexed="12"/>
      <name val="Arial"/>
      <family val="2"/>
      <charset val="204"/>
    </font>
    <font>
      <sz val="10"/>
      <name val="Courier New"/>
      <family val="3"/>
      <charset val="204"/>
    </font>
    <font>
      <sz val="12"/>
      <name val="Times New Roman"/>
      <family val="1"/>
      <charset val="204"/>
    </font>
    <font>
      <sz val="14"/>
      <name val="Times New Roman"/>
      <family val="1"/>
      <charset val="204"/>
    </font>
    <font>
      <sz val="10"/>
      <color indexed="8"/>
      <name val="Arial"/>
      <family val="2"/>
      <charset val="204"/>
    </font>
    <font>
      <vertAlign val="superscript"/>
      <sz val="12"/>
      <name val="Times New Roman"/>
      <family val="1"/>
      <charset val="204"/>
    </font>
    <font>
      <i/>
      <sz val="14"/>
      <name val="Times New Roman"/>
      <family val="1"/>
      <charset val="204"/>
    </font>
    <font>
      <b/>
      <i/>
      <sz val="14"/>
      <name val="Times New Roman"/>
      <family val="1"/>
      <charset val="204"/>
    </font>
    <font>
      <b/>
      <sz val="12"/>
      <name val="Times New Roman"/>
      <family val="1"/>
      <charset val="204"/>
    </font>
    <font>
      <i/>
      <sz val="12"/>
      <name val="Times New Roman"/>
      <family val="1"/>
      <charset val="204"/>
    </font>
    <font>
      <sz val="18"/>
      <name val="Times New Roman"/>
      <family val="1"/>
      <charset val="204"/>
    </font>
    <font>
      <u/>
      <sz val="18"/>
      <color indexed="8"/>
      <name val="Times New Roman"/>
      <family val="1"/>
      <charset val="204"/>
    </font>
    <font>
      <sz val="18"/>
      <color indexed="8"/>
      <name val="Times New Roman"/>
      <family val="1"/>
      <charset val="204"/>
    </font>
    <font>
      <u/>
      <sz val="18"/>
      <name val="Times New Roman"/>
      <family val="1"/>
      <charset val="204"/>
    </font>
    <font>
      <sz val="11"/>
      <name val="Times New Roman"/>
      <family val="1"/>
      <charset val="204"/>
    </font>
    <font>
      <sz val="12"/>
      <color indexed="8"/>
      <name val="Times New Roman"/>
      <family val="1"/>
      <charset val="204"/>
    </font>
    <font>
      <b/>
      <i/>
      <sz val="12"/>
      <name val="Times New Roman"/>
      <family val="1"/>
      <charset val="204"/>
    </font>
    <font>
      <sz val="12"/>
      <color indexed="10"/>
      <name val="Times New Roman"/>
      <family val="1"/>
      <charset val="204"/>
    </font>
    <font>
      <b/>
      <sz val="12"/>
      <color indexed="10"/>
      <name val="Times New Roman"/>
      <family val="1"/>
      <charset val="204"/>
    </font>
    <font>
      <sz val="18"/>
      <color theme="1"/>
      <name val="Times New Roman"/>
      <family val="1"/>
      <charset val="204"/>
    </font>
  </fonts>
  <fills count="23">
    <fill>
      <patternFill patternType="none"/>
    </fill>
    <fill>
      <patternFill patternType="gray125"/>
    </fill>
    <fill>
      <patternFill patternType="solid">
        <fgColor indexed="31"/>
      </patternFill>
    </fill>
    <fill>
      <patternFill patternType="solid">
        <fgColor indexed="44"/>
      </patternFill>
    </fill>
    <fill>
      <patternFill patternType="solid">
        <fgColor indexed="45"/>
      </patternFill>
    </fill>
    <fill>
      <patternFill patternType="solid">
        <fgColor indexed="29"/>
      </patternFill>
    </fill>
    <fill>
      <patternFill patternType="solid">
        <fgColor indexed="42"/>
      </patternFill>
    </fill>
    <fill>
      <patternFill patternType="solid">
        <fgColor indexed="26"/>
      </patternFill>
    </fill>
    <fill>
      <patternFill patternType="solid">
        <fgColor indexed="46"/>
      </patternFill>
    </fill>
    <fill>
      <patternFill patternType="solid">
        <fgColor indexed="47"/>
      </patternFill>
    </fill>
    <fill>
      <patternFill patternType="solid">
        <fgColor indexed="27"/>
      </patternFill>
    </fill>
    <fill>
      <patternFill patternType="solid">
        <fgColor indexed="11"/>
      </patternFill>
    </fill>
    <fill>
      <patternFill patternType="solid">
        <fgColor indexed="43"/>
      </patternFill>
    </fill>
    <fill>
      <patternFill patternType="solid">
        <fgColor indexed="51"/>
      </patternFill>
    </fill>
    <fill>
      <patternFill patternType="solid">
        <fgColor indexed="30"/>
      </patternFill>
    </fill>
    <fill>
      <patternFill patternType="solid">
        <fgColor indexed="53"/>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22"/>
      </patternFill>
    </fill>
  </fills>
  <borders count="13">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s>
  <cellStyleXfs count="57">
    <xf numFmtId="0" fontId="0" fillId="0" borderId="0"/>
    <xf numFmtId="0" fontId="8" fillId="2" borderId="0" applyNumberFormat="0" applyBorder="0" applyAlignment="0" applyProtection="0"/>
    <xf numFmtId="0" fontId="8" fillId="4" borderId="0" applyNumberFormat="0" applyBorder="0" applyAlignment="0" applyProtection="0"/>
    <xf numFmtId="0" fontId="8" fillId="6" borderId="0" applyNumberFormat="0" applyBorder="0" applyAlignment="0" applyProtection="0"/>
    <xf numFmtId="0" fontId="8" fillId="8" borderId="0" applyNumberFormat="0" applyBorder="0" applyAlignment="0" applyProtection="0"/>
    <xf numFmtId="0" fontId="8" fillId="10" borderId="0" applyNumberFormat="0" applyBorder="0" applyAlignment="0" applyProtection="0"/>
    <xf numFmtId="0" fontId="8" fillId="9" borderId="0" applyNumberFormat="0" applyBorder="0" applyAlignment="0" applyProtection="0"/>
    <xf numFmtId="0" fontId="8" fillId="3" borderId="0" applyNumberFormat="0" applyBorder="0" applyAlignment="0" applyProtection="0"/>
    <xf numFmtId="0" fontId="8" fillId="5" borderId="0" applyNumberFormat="0" applyBorder="0" applyAlignment="0" applyProtection="0"/>
    <xf numFmtId="0" fontId="8" fillId="11" borderId="0" applyNumberFormat="0" applyBorder="0" applyAlignment="0" applyProtection="0"/>
    <xf numFmtId="0" fontId="8" fillId="8" borderId="0" applyNumberFormat="0" applyBorder="0" applyAlignment="0" applyProtection="0"/>
    <xf numFmtId="0" fontId="8" fillId="3" borderId="0" applyNumberFormat="0" applyBorder="0" applyAlignment="0" applyProtection="0"/>
    <xf numFmtId="0" fontId="8" fillId="13" borderId="0" applyNumberFormat="0" applyBorder="0" applyAlignment="0" applyProtection="0"/>
    <xf numFmtId="0" fontId="7" fillId="14" borderId="0" applyNumberFormat="0" applyBorder="0" applyAlignment="0" applyProtection="0"/>
    <xf numFmtId="0" fontId="7" fillId="5" borderId="0" applyNumberFormat="0" applyBorder="0" applyAlignment="0" applyProtection="0"/>
    <xf numFmtId="0" fontId="7" fillId="11" borderId="0" applyNumberFormat="0" applyBorder="0" applyAlignment="0" applyProtection="0"/>
    <xf numFmtId="0" fontId="7" fillId="16" borderId="0" applyNumberFormat="0" applyBorder="0" applyAlignment="0" applyProtection="0"/>
    <xf numFmtId="0" fontId="7" fillId="17" borderId="0" applyNumberFormat="0" applyBorder="0" applyAlignment="0" applyProtection="0"/>
    <xf numFmtId="0" fontId="7" fillId="18" borderId="0" applyNumberFormat="0" applyBorder="0" applyAlignment="0" applyProtection="0"/>
    <xf numFmtId="0" fontId="12" fillId="0" borderId="0"/>
    <xf numFmtId="0" fontId="7" fillId="19" borderId="0" applyNumberFormat="0" applyBorder="0" applyAlignment="0" applyProtection="0"/>
    <xf numFmtId="0" fontId="7" fillId="20" borderId="0" applyNumberFormat="0" applyBorder="0" applyAlignment="0" applyProtection="0"/>
    <xf numFmtId="0" fontId="7" fillId="21" borderId="0" applyNumberFormat="0" applyBorder="0" applyAlignment="0" applyProtection="0"/>
    <xf numFmtId="0" fontId="7" fillId="16" borderId="0" applyNumberFormat="0" applyBorder="0" applyAlignment="0" applyProtection="0"/>
    <xf numFmtId="0" fontId="7" fillId="17" borderId="0" applyNumberFormat="0" applyBorder="0" applyAlignment="0" applyProtection="0"/>
    <xf numFmtId="0" fontId="7" fillId="15" borderId="0" applyNumberFormat="0" applyBorder="0" applyAlignment="0" applyProtection="0"/>
    <xf numFmtId="0" fontId="4" fillId="22" borderId="2" applyNumberFormat="0" applyAlignment="0" applyProtection="0"/>
    <xf numFmtId="0" fontId="9" fillId="22" borderId="1" applyNumberFormat="0" applyAlignment="0" applyProtection="0"/>
    <xf numFmtId="0" fontId="13" fillId="0" borderId="0" applyNumberFormat="0" applyFill="0" applyBorder="0" applyAlignment="0" applyProtection="0">
      <alignment vertical="top"/>
      <protection locked="0"/>
    </xf>
    <xf numFmtId="165" fontId="1" fillId="0" borderId="0" applyFont="0" applyFill="0" applyBorder="0" applyAlignment="0" applyProtection="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2" fillId="0" borderId="0"/>
    <xf numFmtId="0" fontId="14" fillId="0" borderId="0"/>
    <xf numFmtId="0" fontId="12" fillId="0" borderId="0"/>
    <xf numFmtId="0" fontId="12" fillId="0" borderId="0"/>
    <xf numFmtId="0" fontId="14" fillId="0" borderId="0"/>
    <xf numFmtId="0" fontId="14" fillId="0" borderId="0"/>
    <xf numFmtId="0" fontId="14" fillId="0" borderId="0"/>
    <xf numFmtId="0" fontId="14" fillId="0" borderId="0"/>
    <xf numFmtId="0" fontId="14" fillId="0" borderId="0"/>
    <xf numFmtId="0" fontId="17" fillId="0" borderId="0">
      <alignment vertical="top"/>
    </xf>
    <xf numFmtId="0" fontId="6" fillId="0" borderId="3" applyNumberFormat="0" applyFill="0" applyAlignment="0" applyProtection="0"/>
    <xf numFmtId="0" fontId="10" fillId="12" borderId="0" applyNumberFormat="0" applyBorder="0" applyAlignment="0" applyProtection="0"/>
    <xf numFmtId="0" fontId="12" fillId="0" borderId="0"/>
    <xf numFmtId="0" fontId="3" fillId="4" borderId="0" applyNumberFormat="0" applyBorder="0" applyAlignment="0" applyProtection="0"/>
    <xf numFmtId="0" fontId="5" fillId="0" borderId="0" applyNumberFormat="0" applyFill="0" applyBorder="0" applyAlignment="0" applyProtection="0"/>
    <xf numFmtId="0" fontId="8" fillId="7" borderId="4" applyNumberFormat="0" applyFont="0" applyAlignment="0" applyProtection="0"/>
    <xf numFmtId="0" fontId="11" fillId="0" borderId="0"/>
  </cellStyleXfs>
  <cellXfs count="138">
    <xf numFmtId="0" fontId="0" fillId="0" borderId="0" xfId="0"/>
    <xf numFmtId="49" fontId="15" fillId="0" borderId="5" xfId="0" applyNumberFormat="1" applyFont="1" applyFill="1" applyBorder="1" applyAlignment="1">
      <alignment horizontal="center"/>
    </xf>
    <xf numFmtId="49" fontId="22" fillId="0" borderId="5" xfId="0" applyNumberFormat="1" applyFont="1" applyFill="1" applyBorder="1" applyAlignment="1">
      <alignment horizontal="center"/>
    </xf>
    <xf numFmtId="0" fontId="15" fillId="0" borderId="5" xfId="0" applyFont="1" applyFill="1" applyBorder="1" applyAlignment="1">
      <alignment horizontal="left" wrapText="1"/>
    </xf>
    <xf numFmtId="49" fontId="16" fillId="0" borderId="5" xfId="0" applyNumberFormat="1" applyFont="1" applyFill="1" applyBorder="1" applyAlignment="1">
      <alignment horizontal="center"/>
    </xf>
    <xf numFmtId="0" fontId="15" fillId="0" borderId="5" xfId="0" applyFont="1" applyFill="1" applyBorder="1" applyAlignment="1">
      <alignment wrapText="1"/>
    </xf>
    <xf numFmtId="49" fontId="15" fillId="0" borderId="5" xfId="0" applyNumberFormat="1" applyFont="1" applyFill="1" applyBorder="1" applyAlignment="1" applyProtection="1">
      <alignment horizontal="left" wrapText="1"/>
    </xf>
    <xf numFmtId="49" fontId="15" fillId="0" borderId="5" xfId="0" applyNumberFormat="1" applyFont="1" applyFill="1" applyBorder="1" applyAlignment="1" applyProtection="1">
      <alignment horizontal="center" wrapText="1"/>
    </xf>
    <xf numFmtId="0" fontId="16" fillId="0" borderId="5" xfId="0" applyFont="1" applyFill="1" applyBorder="1" applyAlignment="1">
      <alignment horizontal="center" wrapText="1"/>
    </xf>
    <xf numFmtId="0" fontId="15" fillId="0" borderId="5" xfId="0" applyFont="1" applyFill="1" applyBorder="1" applyAlignment="1">
      <alignment horizontal="center" wrapText="1"/>
    </xf>
    <xf numFmtId="49" fontId="15" fillId="0" borderId="5" xfId="0" applyNumberFormat="1" applyFont="1" applyFill="1" applyBorder="1" applyAlignment="1">
      <alignment horizontal="center" wrapText="1"/>
    </xf>
    <xf numFmtId="0" fontId="16" fillId="0" borderId="5" xfId="0" applyNumberFormat="1" applyFont="1" applyFill="1" applyBorder="1" applyAlignment="1" applyProtection="1">
      <alignment horizontal="left" wrapText="1"/>
    </xf>
    <xf numFmtId="0" fontId="21" fillId="0" borderId="6" xfId="0" applyFont="1" applyFill="1" applyBorder="1" applyAlignment="1">
      <alignment horizontal="justify"/>
    </xf>
    <xf numFmtId="0" fontId="2" fillId="0" borderId="6" xfId="0" applyFont="1" applyFill="1" applyBorder="1" applyAlignment="1">
      <alignment horizontal="justify"/>
    </xf>
    <xf numFmtId="0" fontId="23" fillId="0" borderId="0" xfId="0" applyNumberFormat="1" applyFont="1" applyFill="1" applyAlignment="1" applyProtection="1"/>
    <xf numFmtId="49" fontId="2" fillId="0" borderId="5" xfId="0" applyNumberFormat="1" applyFont="1" applyFill="1" applyBorder="1" applyAlignment="1">
      <alignment horizontal="center"/>
    </xf>
    <xf numFmtId="168" fontId="23" fillId="0" borderId="0" xfId="0" applyNumberFormat="1" applyFont="1" applyFill="1" applyAlignment="1" applyProtection="1"/>
    <xf numFmtId="0" fontId="32" fillId="0" borderId="0" xfId="0" applyFont="1" applyFill="1" applyAlignment="1"/>
    <xf numFmtId="0" fontId="27" fillId="0" borderId="5" xfId="0" applyNumberFormat="1" applyFont="1" applyFill="1" applyBorder="1" applyAlignment="1" applyProtection="1">
      <alignment horizontal="center" vertical="center" wrapText="1"/>
    </xf>
    <xf numFmtId="168" fontId="27" fillId="0" borderId="5" xfId="0" applyNumberFormat="1" applyFont="1" applyFill="1" applyBorder="1" applyAlignment="1" applyProtection="1">
      <alignment horizontal="center" vertical="center" wrapText="1"/>
    </xf>
    <xf numFmtId="0" fontId="15" fillId="0" borderId="0" xfId="0" applyNumberFormat="1" applyFont="1" applyFill="1" applyAlignment="1" applyProtection="1"/>
    <xf numFmtId="168" fontId="15" fillId="0" borderId="0" xfId="0" applyNumberFormat="1" applyFont="1" applyFill="1" applyAlignment="1" applyProtection="1"/>
    <xf numFmtId="0" fontId="15" fillId="0" borderId="7" xfId="0" applyNumberFormat="1" applyFont="1" applyFill="1" applyBorder="1" applyAlignment="1" applyProtection="1">
      <alignment horizontal="center"/>
    </xf>
    <xf numFmtId="0" fontId="15" fillId="0" borderId="7" xfId="0" applyFont="1" applyFill="1" applyBorder="1" applyAlignment="1">
      <alignment horizontal="center"/>
    </xf>
    <xf numFmtId="0" fontId="15" fillId="0" borderId="0" xfId="0" applyFont="1" applyFill="1" applyBorder="1" applyAlignment="1">
      <alignment horizontal="center"/>
    </xf>
    <xf numFmtId="168" fontId="15" fillId="0" borderId="0" xfId="0" applyNumberFormat="1" applyFont="1" applyFill="1" applyBorder="1" applyAlignment="1">
      <alignment horizontal="center"/>
    </xf>
    <xf numFmtId="0" fontId="15" fillId="0" borderId="0" xfId="0" applyNumberFormat="1" applyFont="1" applyFill="1" applyBorder="1" applyAlignment="1" applyProtection="1"/>
    <xf numFmtId="0" fontId="21" fillId="0" borderId="0" xfId="0" applyNumberFormat="1" applyFont="1" applyFill="1" applyAlignment="1" applyProtection="1"/>
    <xf numFmtId="0" fontId="28" fillId="0" borderId="5" xfId="0" applyFont="1" applyFill="1" applyBorder="1" applyAlignment="1">
      <alignment horizontal="left" wrapText="1"/>
    </xf>
    <xf numFmtId="49" fontId="15" fillId="0" borderId="5" xfId="0" applyNumberFormat="1" applyFont="1" applyFill="1" applyBorder="1" applyAlignment="1">
      <alignment horizontal="justify" wrapText="1"/>
    </xf>
    <xf numFmtId="0" fontId="15" fillId="0" borderId="5" xfId="0" applyFont="1" applyFill="1" applyBorder="1" applyAlignment="1">
      <alignment horizontal="justify" wrapText="1"/>
    </xf>
    <xf numFmtId="0" fontId="15" fillId="0" borderId="5" xfId="0" applyNumberFormat="1" applyFont="1" applyFill="1" applyBorder="1" applyAlignment="1" applyProtection="1"/>
    <xf numFmtId="0" fontId="15" fillId="0" borderId="5" xfId="0" applyNumberFormat="1" applyFont="1" applyFill="1" applyBorder="1" applyAlignment="1" applyProtection="1">
      <alignment horizontal="left" wrapText="1"/>
    </xf>
    <xf numFmtId="49" fontId="21" fillId="0" borderId="5" xfId="0" applyNumberFormat="1" applyFont="1" applyFill="1" applyBorder="1" applyAlignment="1">
      <alignment horizontal="center"/>
    </xf>
    <xf numFmtId="49" fontId="29" fillId="0" borderId="5" xfId="0" applyNumberFormat="1" applyFont="1" applyFill="1" applyBorder="1" applyAlignment="1">
      <alignment horizontal="center"/>
    </xf>
    <xf numFmtId="0" fontId="15" fillId="0" borderId="6" xfId="0" applyFont="1" applyFill="1" applyBorder="1" applyAlignment="1">
      <alignment horizontal="justify"/>
    </xf>
    <xf numFmtId="2" fontId="15" fillId="0" borderId="5" xfId="0" applyNumberFormat="1" applyFont="1" applyFill="1" applyBorder="1" applyAlignment="1">
      <alignment horizontal="center"/>
    </xf>
    <xf numFmtId="49" fontId="29" fillId="0" borderId="0" xfId="0" applyNumberFormat="1" applyFont="1" applyFill="1" applyBorder="1" applyAlignment="1" applyProtection="1">
      <alignment horizontal="center" wrapText="1"/>
      <protection locked="0"/>
    </xf>
    <xf numFmtId="4" fontId="21" fillId="0" borderId="0" xfId="0" applyNumberFormat="1" applyFont="1" applyFill="1" applyAlignment="1" applyProtection="1"/>
    <xf numFmtId="49" fontId="15" fillId="0" borderId="0" xfId="0" applyNumberFormat="1" applyFont="1" applyFill="1" applyAlignment="1" applyProtection="1"/>
    <xf numFmtId="0" fontId="27" fillId="0" borderId="0" xfId="0" applyNumberFormat="1" applyFont="1" applyFill="1" applyAlignment="1" applyProtection="1">
      <alignment vertical="center"/>
    </xf>
    <xf numFmtId="0" fontId="27" fillId="0" borderId="0" xfId="0" applyFont="1" applyFill="1" applyAlignment="1">
      <alignment vertical="center"/>
    </xf>
    <xf numFmtId="0" fontId="16" fillId="0" borderId="0" xfId="0" applyNumberFormat="1" applyFont="1" applyFill="1" applyAlignment="1" applyProtection="1"/>
    <xf numFmtId="0" fontId="2" fillId="0" borderId="0" xfId="0" applyNumberFormat="1" applyFont="1" applyFill="1" applyAlignment="1" applyProtection="1"/>
    <xf numFmtId="0" fontId="15" fillId="0" borderId="0" xfId="0" applyFont="1" applyFill="1" applyAlignment="1"/>
    <xf numFmtId="0" fontId="15" fillId="0" borderId="0" xfId="0" applyNumberFormat="1" applyFont="1" applyFill="1" applyBorder="1" applyAlignment="1" applyProtection="1">
      <alignment horizontal="center"/>
    </xf>
    <xf numFmtId="0" fontId="15" fillId="0" borderId="7" xfId="0" applyNumberFormat="1" applyFont="1" applyFill="1" applyBorder="1" applyAlignment="1" applyProtection="1">
      <alignment horizontal="left"/>
    </xf>
    <xf numFmtId="0" fontId="15" fillId="0" borderId="5" xfId="0" applyNumberFormat="1" applyFont="1" applyFill="1" applyBorder="1" applyAlignment="1" applyProtection="1">
      <alignment horizontal="center" wrapText="1"/>
    </xf>
    <xf numFmtId="168" fontId="15" fillId="0" borderId="5" xfId="0" applyNumberFormat="1" applyFont="1" applyFill="1" applyBorder="1" applyAlignment="1" applyProtection="1">
      <alignment horizontal="center" wrapText="1"/>
    </xf>
    <xf numFmtId="2" fontId="21" fillId="0" borderId="5" xfId="0" applyNumberFormat="1" applyFont="1" applyFill="1" applyBorder="1" applyAlignment="1" applyProtection="1">
      <alignment horizontal="center" wrapText="1"/>
    </xf>
    <xf numFmtId="2" fontId="15" fillId="0" borderId="5" xfId="0" applyNumberFormat="1" applyFont="1" applyFill="1" applyBorder="1" applyAlignment="1" applyProtection="1">
      <alignment horizontal="center" wrapText="1"/>
    </xf>
    <xf numFmtId="49" fontId="21" fillId="0" borderId="5" xfId="0" applyNumberFormat="1" applyFont="1" applyFill="1" applyBorder="1" applyAlignment="1" applyProtection="1">
      <alignment horizontal="center" wrapText="1"/>
    </xf>
    <xf numFmtId="168" fontId="21" fillId="0" borderId="5" xfId="0" applyNumberFormat="1" applyFont="1" applyFill="1" applyBorder="1" applyAlignment="1" applyProtection="1">
      <alignment horizontal="center" wrapText="1"/>
    </xf>
    <xf numFmtId="3" fontId="21" fillId="0" borderId="5" xfId="0" applyNumberFormat="1" applyFont="1" applyFill="1" applyBorder="1" applyAlignment="1" applyProtection="1">
      <alignment horizontal="center" wrapText="1"/>
    </xf>
    <xf numFmtId="0" fontId="21" fillId="0" borderId="0" xfId="0" applyFont="1" applyFill="1" applyAlignment="1"/>
    <xf numFmtId="3" fontId="15" fillId="0" borderId="5" xfId="0" applyNumberFormat="1" applyFont="1" applyFill="1" applyBorder="1" applyAlignment="1" applyProtection="1">
      <alignment horizontal="center" wrapText="1"/>
    </xf>
    <xf numFmtId="4" fontId="21" fillId="0" borderId="5" xfId="0" applyNumberFormat="1" applyFont="1" applyFill="1" applyBorder="1" applyAlignment="1" applyProtection="1">
      <alignment horizontal="center" wrapText="1"/>
    </xf>
    <xf numFmtId="4" fontId="15" fillId="0" borderId="5" xfId="0" applyNumberFormat="1" applyFont="1" applyFill="1" applyBorder="1" applyAlignment="1" applyProtection="1">
      <alignment horizontal="center" wrapText="1"/>
    </xf>
    <xf numFmtId="49" fontId="2" fillId="0" borderId="5" xfId="0" applyNumberFormat="1" applyFont="1" applyFill="1" applyBorder="1" applyAlignment="1" applyProtection="1">
      <alignment horizontal="left" wrapText="1"/>
    </xf>
    <xf numFmtId="0" fontId="21" fillId="0" borderId="5" xfId="0" applyNumberFormat="1" applyFont="1" applyFill="1" applyBorder="1" applyAlignment="1" applyProtection="1">
      <alignment horizontal="center" wrapText="1"/>
    </xf>
    <xf numFmtId="0" fontId="21" fillId="0" borderId="5" xfId="0" applyNumberFormat="1" applyFont="1" applyFill="1" applyBorder="1" applyAlignment="1" applyProtection="1">
      <alignment horizontal="left" wrapText="1"/>
    </xf>
    <xf numFmtId="0" fontId="2" fillId="0" borderId="0" xfId="0" applyFont="1" applyFill="1" applyAlignment="1"/>
    <xf numFmtId="0" fontId="2" fillId="0" borderId="5" xfId="0" applyNumberFormat="1" applyFont="1" applyFill="1" applyBorder="1" applyAlignment="1" applyProtection="1">
      <alignment horizontal="left" wrapText="1"/>
    </xf>
    <xf numFmtId="4" fontId="15" fillId="0" borderId="5" xfId="0" applyNumberFormat="1" applyFont="1" applyFill="1" applyBorder="1" applyAlignment="1" applyProtection="1">
      <alignment horizontal="center"/>
    </xf>
    <xf numFmtId="3" fontId="15" fillId="0" borderId="5" xfId="0" applyNumberFormat="1" applyFont="1" applyFill="1" applyBorder="1" applyAlignment="1" applyProtection="1">
      <alignment horizontal="center"/>
    </xf>
    <xf numFmtId="168" fontId="21" fillId="0" borderId="0" xfId="0" applyNumberFormat="1" applyFont="1" applyFill="1" applyBorder="1" applyAlignment="1" applyProtection="1">
      <alignment horizontal="center" wrapText="1"/>
    </xf>
    <xf numFmtId="4" fontId="29" fillId="0" borderId="5" xfId="0" applyNumberFormat="1" applyFont="1" applyFill="1" applyBorder="1" applyAlignment="1" applyProtection="1">
      <alignment horizontal="center" wrapText="1"/>
    </xf>
    <xf numFmtId="169" fontId="21" fillId="0" borderId="5" xfId="0" applyNumberFormat="1" applyFont="1" applyFill="1" applyBorder="1" applyAlignment="1" applyProtection="1">
      <alignment horizontal="center" wrapText="1"/>
    </xf>
    <xf numFmtId="0" fontId="15" fillId="0" borderId="5" xfId="0" quotePrefix="1" applyNumberFormat="1" applyFont="1" applyFill="1" applyBorder="1" applyAlignment="1" applyProtection="1">
      <alignment horizontal="left" wrapText="1"/>
    </xf>
    <xf numFmtId="0" fontId="21" fillId="0" borderId="5" xfId="0" quotePrefix="1" applyNumberFormat="1" applyFont="1" applyFill="1" applyBorder="1" applyAlignment="1" applyProtection="1">
      <alignment horizontal="left" wrapText="1"/>
    </xf>
    <xf numFmtId="169" fontId="15" fillId="0" borderId="5" xfId="0" applyNumberFormat="1" applyFont="1" applyFill="1" applyBorder="1" applyAlignment="1" applyProtection="1">
      <alignment horizontal="center" wrapText="1"/>
    </xf>
    <xf numFmtId="0" fontId="15" fillId="0" borderId="5" xfId="0" applyFont="1" applyFill="1" applyBorder="1" applyAlignment="1"/>
    <xf numFmtId="0" fontId="15" fillId="0" borderId="6" xfId="0" applyFont="1" applyFill="1" applyBorder="1" applyAlignment="1"/>
    <xf numFmtId="4" fontId="21" fillId="0" borderId="5" xfId="0" applyNumberFormat="1" applyFont="1" applyFill="1" applyBorder="1" applyAlignment="1">
      <alignment horizontal="center"/>
    </xf>
    <xf numFmtId="4" fontId="15" fillId="0" borderId="5" xfId="0" applyNumberFormat="1" applyFont="1" applyFill="1" applyBorder="1" applyAlignment="1">
      <alignment horizontal="center"/>
    </xf>
    <xf numFmtId="4" fontId="15" fillId="0" borderId="5" xfId="0" applyNumberFormat="1" applyFont="1" applyFill="1" applyBorder="1" applyAlignment="1"/>
    <xf numFmtId="0" fontId="15" fillId="0" borderId="5" xfId="0" applyFont="1" applyFill="1" applyBorder="1" applyAlignment="1">
      <alignment horizontal="right" wrapText="1"/>
    </xf>
    <xf numFmtId="0" fontId="16" fillId="0" borderId="0" xfId="0" applyFont="1" applyFill="1" applyAlignment="1"/>
    <xf numFmtId="0" fontId="15" fillId="0" borderId="5" xfId="0" applyNumberFormat="1" applyFont="1" applyFill="1" applyBorder="1" applyAlignment="1" applyProtection="1">
      <alignment wrapText="1"/>
    </xf>
    <xf numFmtId="4" fontId="21" fillId="0" borderId="5" xfId="49" applyNumberFormat="1" applyFont="1" applyFill="1" applyBorder="1" applyAlignment="1">
      <alignment horizontal="center"/>
    </xf>
    <xf numFmtId="168" fontId="21" fillId="0" borderId="5" xfId="49" applyNumberFormat="1" applyFont="1" applyFill="1" applyBorder="1" applyAlignment="1">
      <alignment horizontal="center"/>
    </xf>
    <xf numFmtId="168" fontId="15" fillId="0" borderId="5" xfId="49" applyNumberFormat="1" applyFont="1" applyFill="1" applyBorder="1" applyAlignment="1">
      <alignment horizontal="center"/>
    </xf>
    <xf numFmtId="3" fontId="15" fillId="0" borderId="5" xfId="49" applyNumberFormat="1" applyFont="1" applyFill="1" applyBorder="1" applyAlignment="1">
      <alignment horizontal="center"/>
    </xf>
    <xf numFmtId="3" fontId="21" fillId="0" borderId="5" xfId="49" applyNumberFormat="1" applyFont="1" applyFill="1" applyBorder="1" applyAlignment="1">
      <alignment horizontal="center"/>
    </xf>
    <xf numFmtId="4" fontId="15" fillId="0" borderId="5" xfId="49" applyNumberFormat="1" applyFont="1" applyFill="1" applyBorder="1" applyAlignment="1">
      <alignment horizontal="center"/>
    </xf>
    <xf numFmtId="0" fontId="21" fillId="0" borderId="5" xfId="0" applyNumberFormat="1" applyFont="1" applyFill="1" applyBorder="1" applyAlignment="1" applyProtection="1">
      <alignment wrapText="1"/>
    </xf>
    <xf numFmtId="0" fontId="2" fillId="0" borderId="5" xfId="0" applyNumberFormat="1" applyFont="1" applyFill="1" applyBorder="1" applyAlignment="1" applyProtection="1">
      <alignment horizontal="center" wrapText="1"/>
    </xf>
    <xf numFmtId="4" fontId="2" fillId="0" borderId="5" xfId="0" applyNumberFormat="1" applyFont="1" applyFill="1" applyBorder="1" applyAlignment="1" applyProtection="1">
      <alignment horizontal="center" wrapText="1"/>
    </xf>
    <xf numFmtId="4" fontId="2" fillId="0" borderId="0" xfId="0" applyNumberFormat="1" applyFont="1" applyFill="1" applyAlignment="1"/>
    <xf numFmtId="0" fontId="27" fillId="0" borderId="0" xfId="0" applyNumberFormat="1" applyFont="1" applyFill="1" applyBorder="1" applyAlignment="1" applyProtection="1">
      <alignment vertical="center"/>
    </xf>
    <xf numFmtId="49" fontId="2" fillId="0" borderId="5" xfId="0" quotePrefix="1" applyNumberFormat="1" applyFont="1" applyFill="1" applyBorder="1" applyAlignment="1" applyProtection="1">
      <alignment horizontal="left" wrapText="1"/>
    </xf>
    <xf numFmtId="0" fontId="15" fillId="0" borderId="5" xfId="0" applyFont="1" applyFill="1" applyBorder="1" applyAlignment="1">
      <alignment horizontal="left" wrapText="1" shrinkToFit="1"/>
    </xf>
    <xf numFmtId="0" fontId="15" fillId="0" borderId="5" xfId="28" applyFont="1" applyFill="1" applyBorder="1" applyAlignment="1" applyProtection="1">
      <alignment wrapText="1"/>
    </xf>
    <xf numFmtId="0" fontId="2" fillId="0" borderId="5" xfId="28" applyFont="1" applyFill="1" applyBorder="1" applyAlignment="1" applyProtection="1">
      <alignment wrapText="1"/>
    </xf>
    <xf numFmtId="49" fontId="2" fillId="0" borderId="5" xfId="0" applyNumberFormat="1" applyFont="1" applyFill="1" applyBorder="1" applyAlignment="1" applyProtection="1">
      <alignment horizontal="center" wrapText="1"/>
    </xf>
    <xf numFmtId="49" fontId="29" fillId="0" borderId="5" xfId="0" applyNumberFormat="1" applyFont="1" applyFill="1" applyBorder="1" applyAlignment="1">
      <alignment horizontal="center" wrapText="1"/>
    </xf>
    <xf numFmtId="0" fontId="2" fillId="0" borderId="5" xfId="0" applyFont="1" applyFill="1" applyBorder="1" applyAlignment="1">
      <alignment horizontal="left" wrapText="1"/>
    </xf>
    <xf numFmtId="49" fontId="21" fillId="0" borderId="5" xfId="0" applyNumberFormat="1" applyFont="1" applyFill="1" applyBorder="1" applyAlignment="1">
      <alignment horizontal="center" wrapText="1"/>
    </xf>
    <xf numFmtId="49" fontId="22" fillId="0" borderId="5" xfId="0" applyNumberFormat="1" applyFont="1" applyFill="1" applyBorder="1" applyAlignment="1">
      <alignment horizontal="center" wrapText="1"/>
    </xf>
    <xf numFmtId="0" fontId="2" fillId="0" borderId="5" xfId="0" applyFont="1" applyFill="1" applyBorder="1" applyAlignment="1">
      <alignment horizontal="justify" wrapText="1"/>
    </xf>
    <xf numFmtId="165" fontId="2" fillId="0" borderId="5" xfId="29" applyFont="1" applyFill="1" applyBorder="1" applyAlignment="1" applyProtection="1">
      <alignment horizontal="center" wrapText="1"/>
    </xf>
    <xf numFmtId="0" fontId="21" fillId="0" borderId="5" xfId="0" applyFont="1" applyFill="1" applyBorder="1" applyAlignment="1">
      <alignment horizontal="center" wrapText="1"/>
    </xf>
    <xf numFmtId="0" fontId="31" fillId="0" borderId="5" xfId="0" applyFont="1" applyFill="1" applyBorder="1" applyAlignment="1">
      <alignment horizontal="center" wrapText="1"/>
    </xf>
    <xf numFmtId="0" fontId="30" fillId="0" borderId="5" xfId="0" applyFont="1" applyFill="1" applyBorder="1" applyAlignment="1">
      <alignment horizontal="center" wrapText="1"/>
    </xf>
    <xf numFmtId="0" fontId="2" fillId="0" borderId="5" xfId="0" quotePrefix="1" applyNumberFormat="1" applyFont="1" applyFill="1" applyBorder="1" applyAlignment="1" applyProtection="1">
      <alignment horizontal="left" wrapText="1"/>
    </xf>
    <xf numFmtId="0" fontId="16" fillId="0" borderId="5" xfId="0" quotePrefix="1" applyNumberFormat="1" applyFont="1" applyFill="1" applyBorder="1" applyAlignment="1" applyProtection="1">
      <alignment horizontal="left" wrapText="1"/>
    </xf>
    <xf numFmtId="0" fontId="2" fillId="0" borderId="5" xfId="0" quotePrefix="1" applyNumberFormat="1" applyFont="1" applyFill="1" applyBorder="1" applyAlignment="1" applyProtection="1">
      <alignment wrapText="1"/>
    </xf>
    <xf numFmtId="0" fontId="2" fillId="0" borderId="5" xfId="0" applyNumberFormat="1" applyFont="1" applyFill="1" applyBorder="1" applyAlignment="1" applyProtection="1">
      <alignment wrapText="1"/>
    </xf>
    <xf numFmtId="49" fontId="19" fillId="0" borderId="5" xfId="0" applyNumberFormat="1" applyFont="1" applyFill="1" applyBorder="1" applyAlignment="1">
      <alignment horizontal="center" wrapText="1"/>
    </xf>
    <xf numFmtId="0" fontId="16" fillId="0" borderId="5" xfId="0" applyNumberFormat="1" applyFont="1" applyFill="1" applyBorder="1" applyAlignment="1" applyProtection="1">
      <alignment wrapText="1"/>
    </xf>
    <xf numFmtId="4" fontId="2" fillId="0" borderId="5" xfId="49" applyNumberFormat="1" applyFont="1" applyFill="1" applyBorder="1" applyAlignment="1">
      <alignment horizontal="center"/>
    </xf>
    <xf numFmtId="49" fontId="21" fillId="0" borderId="5" xfId="0" applyNumberFormat="1" applyFont="1" applyFill="1" applyBorder="1" applyAlignment="1" applyProtection="1">
      <alignment horizontal="center" wrapText="1"/>
      <protection locked="0"/>
    </xf>
    <xf numFmtId="49" fontId="31" fillId="0" borderId="5" xfId="0" applyNumberFormat="1" applyFont="1" applyFill="1" applyBorder="1" applyAlignment="1" applyProtection="1">
      <alignment horizontal="center" wrapText="1"/>
      <protection locked="0"/>
    </xf>
    <xf numFmtId="0" fontId="2" fillId="0" borderId="5" xfId="0" applyFont="1" applyFill="1" applyBorder="1" applyAlignment="1" applyProtection="1">
      <alignment horizontal="left" wrapText="1"/>
      <protection locked="0"/>
    </xf>
    <xf numFmtId="0" fontId="15" fillId="0" borderId="5" xfId="0" applyFont="1" applyFill="1" applyBorder="1" applyAlignment="1" applyProtection="1">
      <alignment horizontal="left" wrapText="1"/>
      <protection locked="0"/>
    </xf>
    <xf numFmtId="0" fontId="21" fillId="0" borderId="5" xfId="0" applyFont="1" applyFill="1" applyBorder="1" applyAlignment="1">
      <alignment horizontal="left" wrapText="1"/>
    </xf>
    <xf numFmtId="2" fontId="15" fillId="0" borderId="5" xfId="0" applyNumberFormat="1" applyFont="1" applyFill="1" applyBorder="1" applyAlignment="1">
      <alignment wrapText="1"/>
    </xf>
    <xf numFmtId="169" fontId="15" fillId="0" borderId="5" xfId="49" applyNumberFormat="1" applyFont="1" applyFill="1" applyBorder="1" applyAlignment="1">
      <alignment horizontal="center"/>
    </xf>
    <xf numFmtId="0" fontId="2" fillId="0" borderId="5" xfId="0" applyFont="1" applyFill="1" applyBorder="1" applyAlignment="1">
      <alignment wrapText="1"/>
    </xf>
    <xf numFmtId="0" fontId="15" fillId="0" borderId="5" xfId="0" quotePrefix="1" applyFont="1" applyFill="1" applyBorder="1" applyAlignment="1">
      <alignment horizontal="left" wrapText="1"/>
    </xf>
    <xf numFmtId="0" fontId="2" fillId="0" borderId="5" xfId="0" applyFont="1" applyFill="1" applyBorder="1" applyAlignment="1">
      <alignment horizontal="center" wrapText="1"/>
    </xf>
    <xf numFmtId="49" fontId="20" fillId="0" borderId="5" xfId="0" applyNumberFormat="1" applyFont="1" applyFill="1" applyBorder="1" applyAlignment="1">
      <alignment horizontal="center" wrapText="1"/>
    </xf>
    <xf numFmtId="49" fontId="15" fillId="0" borderId="0" xfId="0" applyNumberFormat="1" applyFont="1" applyFill="1" applyBorder="1" applyAlignment="1" applyProtection="1">
      <alignment wrapText="1"/>
    </xf>
    <xf numFmtId="0" fontId="15" fillId="0" borderId="0" xfId="0" applyFont="1" applyFill="1" applyBorder="1" applyAlignment="1"/>
    <xf numFmtId="4" fontId="15" fillId="0" borderId="0" xfId="0" applyNumberFormat="1" applyFont="1" applyFill="1" applyAlignment="1"/>
    <xf numFmtId="0" fontId="27" fillId="0" borderId="8" xfId="0" applyNumberFormat="1" applyFont="1" applyFill="1" applyBorder="1" applyAlignment="1" applyProtection="1">
      <alignment horizontal="center" vertical="center" wrapText="1"/>
    </xf>
    <xf numFmtId="0" fontId="27" fillId="0" borderId="9" xfId="0" applyNumberFormat="1" applyFont="1" applyFill="1" applyBorder="1" applyAlignment="1" applyProtection="1">
      <alignment horizontal="center" vertical="center" wrapText="1"/>
    </xf>
    <xf numFmtId="0" fontId="15" fillId="0" borderId="8" xfId="0" applyNumberFormat="1" applyFont="1" applyFill="1" applyBorder="1" applyAlignment="1" applyProtection="1">
      <alignment horizontal="center" vertical="center" wrapText="1"/>
    </xf>
    <xf numFmtId="0" fontId="15" fillId="0" borderId="9" xfId="0" applyNumberFormat="1" applyFont="1" applyFill="1" applyBorder="1" applyAlignment="1" applyProtection="1">
      <alignment horizontal="center" vertical="center" wrapText="1"/>
    </xf>
    <xf numFmtId="0" fontId="15" fillId="0" borderId="10" xfId="0" applyNumberFormat="1" applyFont="1" applyFill="1" applyBorder="1" applyAlignment="1" applyProtection="1">
      <alignment horizontal="center" vertical="center" wrapText="1"/>
    </xf>
    <xf numFmtId="0" fontId="15" fillId="0" borderId="6" xfId="0" applyNumberFormat="1" applyFont="1" applyFill="1" applyBorder="1" applyAlignment="1" applyProtection="1">
      <alignment horizontal="center" vertical="center" wrapText="1"/>
    </xf>
    <xf numFmtId="0" fontId="15" fillId="0" borderId="11" xfId="0" applyNumberFormat="1" applyFont="1" applyFill="1" applyBorder="1" applyAlignment="1" applyProtection="1">
      <alignment horizontal="center" vertical="center" wrapText="1"/>
    </xf>
    <xf numFmtId="0" fontId="23" fillId="0" borderId="0" xfId="0" applyNumberFormat="1" applyFont="1" applyFill="1" applyBorder="1" applyAlignment="1" applyProtection="1">
      <alignment horizontal="center" wrapText="1"/>
    </xf>
    <xf numFmtId="0" fontId="15" fillId="0" borderId="5" xfId="0" applyNumberFormat="1" applyFont="1" applyFill="1" applyBorder="1" applyAlignment="1" applyProtection="1">
      <alignment horizontal="center" vertical="center" wrapText="1"/>
    </xf>
    <xf numFmtId="0" fontId="18" fillId="0" borderId="12" xfId="0" applyNumberFormat="1" applyFont="1" applyFill="1" applyBorder="1" applyAlignment="1" applyProtection="1">
      <alignment horizontal="left" wrapText="1"/>
    </xf>
    <xf numFmtId="49" fontId="23" fillId="0" borderId="0" xfId="0" applyNumberFormat="1" applyFont="1" applyFill="1" applyBorder="1" applyAlignment="1" applyProtection="1">
      <alignment horizontal="left" wrapText="1"/>
    </xf>
    <xf numFmtId="0" fontId="26" fillId="0" borderId="0" xfId="0" applyNumberFormat="1" applyFont="1" applyFill="1" applyBorder="1" applyAlignment="1" applyProtection="1">
      <alignment horizontal="center" wrapText="1"/>
    </xf>
    <xf numFmtId="0" fontId="15" fillId="0" borderId="0" xfId="0" applyNumberFormat="1" applyFont="1" applyFill="1" applyBorder="1" applyAlignment="1" applyProtection="1">
      <alignment horizontal="center" wrapText="1"/>
    </xf>
  </cellXfs>
  <cellStyles count="57">
    <cellStyle name="20% - Акцент1" xfId="1"/>
    <cellStyle name="20% - Акцент2" xfId="2"/>
    <cellStyle name="20% - Акцент3" xfId="3"/>
    <cellStyle name="20% - Акцент4" xfId="4"/>
    <cellStyle name="20% - Акцент5" xfId="5"/>
    <cellStyle name="20% - Акцент6" xfId="6"/>
    <cellStyle name="40% - Акцент1" xfId="7"/>
    <cellStyle name="40% - Акцент2" xfId="8"/>
    <cellStyle name="40% - Акцент3" xfId="9"/>
    <cellStyle name="40% - Акцент4" xfId="10"/>
    <cellStyle name="40% - Акцент5" xfId="11"/>
    <cellStyle name="40% - Акцент6" xfId="12"/>
    <cellStyle name="60% - Акцент1" xfId="13"/>
    <cellStyle name="60% - Акцент2" xfId="14"/>
    <cellStyle name="60% - Акцент3" xfId="15"/>
    <cellStyle name="60% - Акцент4" xfId="16"/>
    <cellStyle name="60% - Акцент5" xfId="17"/>
    <cellStyle name="60% - Акцент6" xfId="18"/>
    <cellStyle name="Normal_meresha_07" xfId="19"/>
    <cellStyle name="Акцент1" xfId="20"/>
    <cellStyle name="Акцент2" xfId="21"/>
    <cellStyle name="Акцент3" xfId="22"/>
    <cellStyle name="Акцент4" xfId="23"/>
    <cellStyle name="Акцент5" xfId="24"/>
    <cellStyle name="Акцент6" xfId="25"/>
    <cellStyle name="Вывод" xfId="26"/>
    <cellStyle name="Вычисление" xfId="27"/>
    <cellStyle name="Гиперссылка" xfId="28" builtinId="8"/>
    <cellStyle name="Денежный" xfId="29" builtinId="4"/>
    <cellStyle name="Звичайний 10" xfId="30"/>
    <cellStyle name="Звичайний 11" xfId="31"/>
    <cellStyle name="Звичайний 12" xfId="32"/>
    <cellStyle name="Звичайний 13" xfId="33"/>
    <cellStyle name="Звичайний 14" xfId="34"/>
    <cellStyle name="Звичайний 15" xfId="35"/>
    <cellStyle name="Звичайний 16" xfId="36"/>
    <cellStyle name="Звичайний 17" xfId="37"/>
    <cellStyle name="Звичайний 18" xfId="38"/>
    <cellStyle name="Звичайний 19" xfId="39"/>
    <cellStyle name="Звичайний 2" xfId="40"/>
    <cellStyle name="Звичайний 20" xfId="41"/>
    <cellStyle name="Звичайний 3" xfId="42"/>
    <cellStyle name="Звичайний 4" xfId="43"/>
    <cellStyle name="Звичайний 5" xfId="44"/>
    <cellStyle name="Звичайний 6" xfId="45"/>
    <cellStyle name="Звичайний 7" xfId="46"/>
    <cellStyle name="Звичайний 8" xfId="47"/>
    <cellStyle name="Звичайний 9" xfId="48"/>
    <cellStyle name="Звичайний_Додаток _ 3 зм_ни 4575" xfId="49"/>
    <cellStyle name="Итог" xfId="50"/>
    <cellStyle name="Нейтральный" xfId="51"/>
    <cellStyle name="Обычный" xfId="0" builtinId="0"/>
    <cellStyle name="Обычный 2" xfId="52"/>
    <cellStyle name="Плохой" xfId="53"/>
    <cellStyle name="Пояснение" xfId="54"/>
    <cellStyle name="Примечание" xfId="55"/>
    <cellStyle name="Стиль 1" xfId="56"/>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084;&#1086;&#1080;%20&#1076;&#1086;&#1082;&#1091;&#1084;&#1077;&#1085;&#1090;&#1099;/&#1079;&#1074;&#1110;&#1090;&#1080;/2019/9%20&#1084;&#1110;&#1089;&#1103;&#1094;&#1110;&#1074;/rish%20zvit%209%20mis%202019/&#1076;&#1086;&#1076;&#1072;&#1090;&#1086;&#1082;%203%209%20&#1084;&#1110;&#10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 додаток"/>
    </sheetNames>
    <sheetDataSet>
      <sheetData sheetId="0">
        <row r="255">
          <cell r="O255">
            <v>69253987.400000006</v>
          </cell>
        </row>
      </sheetData>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W562"/>
  <sheetViews>
    <sheetView tabSelected="1" view="pageBreakPreview" topLeftCell="B1" zoomScale="53" zoomScaleNormal="53" zoomScaleSheetLayoutView="53" workbookViewId="0">
      <selection activeCell="I3" sqref="I3"/>
    </sheetView>
  </sheetViews>
  <sheetFormatPr defaultColWidth="9.1640625" defaultRowHeight="15.75" x14ac:dyDescent="0.25"/>
  <cols>
    <col min="1" max="1" width="3.83203125" style="20" hidden="1" customWidth="1"/>
    <col min="2" max="2" width="13.83203125" style="20" customWidth="1"/>
    <col min="3" max="3" width="13.1640625" style="20" customWidth="1"/>
    <col min="4" max="4" width="13.6640625" style="20" customWidth="1"/>
    <col min="5" max="5" width="37" style="20" customWidth="1"/>
    <col min="6" max="6" width="88.5" style="20" customWidth="1"/>
    <col min="7" max="7" width="23.83203125" style="20" customWidth="1"/>
    <col min="8" max="8" width="21.33203125" style="21" customWidth="1"/>
    <col min="9" max="9" width="20.5" style="20" customWidth="1"/>
    <col min="10" max="10" width="21" style="20" customWidth="1"/>
    <col min="11" max="11" width="22" style="20" customWidth="1"/>
    <col min="12" max="12" width="20.83203125" style="20" customWidth="1"/>
    <col min="13" max="13" width="22.33203125" style="44" customWidth="1"/>
    <col min="14" max="14" width="22.5" style="44" customWidth="1"/>
    <col min="15" max="15" width="9.33203125" style="44" bestFit="1" customWidth="1"/>
    <col min="16" max="16384" width="9.1640625" style="44"/>
  </cols>
  <sheetData>
    <row r="1" spans="1:12" ht="23.25" x14ac:dyDescent="0.35">
      <c r="B1" s="14"/>
      <c r="C1" s="14"/>
      <c r="D1" s="14"/>
      <c r="E1" s="14"/>
      <c r="F1" s="14"/>
      <c r="G1" s="14"/>
      <c r="H1" s="16"/>
      <c r="I1" s="17" t="s">
        <v>538</v>
      </c>
      <c r="J1" s="17"/>
      <c r="K1" s="14"/>
      <c r="L1" s="14"/>
    </row>
    <row r="2" spans="1:12" ht="23.25" x14ac:dyDescent="0.35">
      <c r="B2" s="14"/>
      <c r="C2" s="14"/>
      <c r="D2" s="14"/>
      <c r="E2" s="14"/>
      <c r="F2" s="14"/>
      <c r="G2" s="14"/>
      <c r="H2" s="16"/>
      <c r="I2" s="17" t="s">
        <v>539</v>
      </c>
      <c r="J2" s="17"/>
      <c r="K2" s="14"/>
      <c r="L2" s="14"/>
    </row>
    <row r="3" spans="1:12" ht="23.25" x14ac:dyDescent="0.35">
      <c r="B3" s="14"/>
      <c r="C3" s="14"/>
      <c r="D3" s="14"/>
      <c r="E3" s="14"/>
      <c r="F3" s="14"/>
      <c r="G3" s="14"/>
      <c r="H3" s="16"/>
      <c r="I3" s="17" t="s">
        <v>569</v>
      </c>
      <c r="J3" s="17"/>
      <c r="K3" s="14"/>
      <c r="L3" s="14"/>
    </row>
    <row r="4" spans="1:12" ht="42.6" customHeight="1" x14ac:dyDescent="0.35">
      <c r="B4" s="132" t="s">
        <v>548</v>
      </c>
      <c r="C4" s="132"/>
      <c r="D4" s="132"/>
      <c r="E4" s="132"/>
      <c r="F4" s="132"/>
      <c r="G4" s="132"/>
      <c r="H4" s="132"/>
      <c r="I4" s="132"/>
      <c r="J4" s="132"/>
      <c r="K4" s="132"/>
      <c r="L4" s="132"/>
    </row>
    <row r="5" spans="1:12" ht="25.15" customHeight="1" x14ac:dyDescent="0.35">
      <c r="B5" s="136">
        <v>14205100000</v>
      </c>
      <c r="C5" s="136"/>
      <c r="D5" s="136"/>
      <c r="E5" s="136"/>
      <c r="F5" s="136"/>
      <c r="G5" s="136"/>
      <c r="H5" s="136"/>
      <c r="I5" s="136"/>
      <c r="J5" s="136"/>
      <c r="K5" s="136"/>
      <c r="L5" s="136"/>
    </row>
    <row r="6" spans="1:12" ht="20.45" customHeight="1" x14ac:dyDescent="0.25">
      <c r="B6" s="137" t="s">
        <v>540</v>
      </c>
      <c r="C6" s="137"/>
      <c r="D6" s="137"/>
      <c r="E6" s="137"/>
      <c r="F6" s="137"/>
      <c r="G6" s="137"/>
      <c r="H6" s="137"/>
      <c r="I6" s="137"/>
      <c r="J6" s="137"/>
      <c r="K6" s="137"/>
      <c r="L6" s="137"/>
    </row>
    <row r="7" spans="1:12" x14ac:dyDescent="0.25">
      <c r="B7" s="22"/>
      <c r="C7" s="23"/>
      <c r="D7" s="23"/>
      <c r="E7" s="23"/>
      <c r="F7" s="24"/>
      <c r="G7" s="24"/>
      <c r="H7" s="25"/>
      <c r="I7" s="24"/>
      <c r="J7" s="45"/>
      <c r="K7" s="45"/>
      <c r="L7" s="46" t="s">
        <v>42</v>
      </c>
    </row>
    <row r="8" spans="1:12" s="41" customFormat="1" ht="28.9" customHeight="1" x14ac:dyDescent="0.2">
      <c r="A8" s="89"/>
      <c r="B8" s="125" t="s">
        <v>180</v>
      </c>
      <c r="C8" s="125" t="s">
        <v>181</v>
      </c>
      <c r="D8" s="125" t="s">
        <v>182</v>
      </c>
      <c r="E8" s="125" t="s">
        <v>183</v>
      </c>
      <c r="F8" s="127" t="s">
        <v>194</v>
      </c>
      <c r="G8" s="129" t="s">
        <v>191</v>
      </c>
      <c r="H8" s="130"/>
      <c r="I8" s="131"/>
      <c r="J8" s="133" t="s">
        <v>568</v>
      </c>
      <c r="K8" s="133"/>
      <c r="L8" s="133"/>
    </row>
    <row r="9" spans="1:12" s="41" customFormat="1" ht="83.25" customHeight="1" x14ac:dyDescent="0.2">
      <c r="A9" s="40"/>
      <c r="B9" s="126"/>
      <c r="C9" s="126"/>
      <c r="D9" s="126"/>
      <c r="E9" s="126"/>
      <c r="F9" s="128"/>
      <c r="G9" s="18" t="s">
        <v>303</v>
      </c>
      <c r="H9" s="19" t="s">
        <v>192</v>
      </c>
      <c r="I9" s="18" t="s">
        <v>193</v>
      </c>
      <c r="J9" s="18" t="s">
        <v>304</v>
      </c>
      <c r="K9" s="18" t="s">
        <v>192</v>
      </c>
      <c r="L9" s="18" t="s">
        <v>193</v>
      </c>
    </row>
    <row r="10" spans="1:12" x14ac:dyDescent="0.25">
      <c r="B10" s="47">
        <v>1</v>
      </c>
      <c r="C10" s="47">
        <v>2</v>
      </c>
      <c r="D10" s="47">
        <v>3</v>
      </c>
      <c r="E10" s="47">
        <v>3</v>
      </c>
      <c r="F10" s="47">
        <v>4</v>
      </c>
      <c r="G10" s="47">
        <v>5</v>
      </c>
      <c r="H10" s="7" t="s">
        <v>305</v>
      </c>
      <c r="I10" s="47">
        <v>7</v>
      </c>
      <c r="J10" s="47">
        <v>8</v>
      </c>
      <c r="K10" s="47">
        <v>9</v>
      </c>
      <c r="L10" s="47">
        <v>10</v>
      </c>
    </row>
    <row r="11" spans="1:12" ht="60" customHeight="1" x14ac:dyDescent="0.3">
      <c r="B11" s="7" t="s">
        <v>35</v>
      </c>
      <c r="C11" s="47"/>
      <c r="D11" s="47"/>
      <c r="E11" s="62" t="s">
        <v>34</v>
      </c>
      <c r="F11" s="32"/>
      <c r="G11" s="47"/>
      <c r="H11" s="48"/>
      <c r="I11" s="47"/>
      <c r="J11" s="47"/>
      <c r="K11" s="47"/>
      <c r="L11" s="47"/>
    </row>
    <row r="12" spans="1:12" ht="59.25" hidden="1" customHeight="1" x14ac:dyDescent="0.25">
      <c r="B12" s="7" t="s">
        <v>36</v>
      </c>
      <c r="C12" s="7"/>
      <c r="D12" s="7"/>
      <c r="E12" s="6" t="s">
        <v>34</v>
      </c>
      <c r="F12" s="6"/>
      <c r="G12" s="47"/>
      <c r="H12" s="48"/>
      <c r="I12" s="47"/>
      <c r="J12" s="47"/>
      <c r="K12" s="47"/>
      <c r="L12" s="47"/>
    </row>
    <row r="13" spans="1:12" ht="54" customHeight="1" x14ac:dyDescent="0.3">
      <c r="B13" s="7"/>
      <c r="C13" s="7"/>
      <c r="D13" s="7"/>
      <c r="E13" s="6"/>
      <c r="F13" s="62" t="s">
        <v>395</v>
      </c>
      <c r="G13" s="49">
        <f t="shared" ref="G13:L13" si="0">G14</f>
        <v>181800</v>
      </c>
      <c r="H13" s="49">
        <f t="shared" si="0"/>
        <v>149300</v>
      </c>
      <c r="I13" s="49">
        <f t="shared" si="0"/>
        <v>126428</v>
      </c>
      <c r="J13" s="49">
        <f t="shared" si="0"/>
        <v>0</v>
      </c>
      <c r="K13" s="49">
        <f t="shared" si="0"/>
        <v>0</v>
      </c>
      <c r="L13" s="49">
        <f t="shared" si="0"/>
        <v>0</v>
      </c>
    </row>
    <row r="14" spans="1:12" ht="43.15" customHeight="1" x14ac:dyDescent="0.25">
      <c r="B14" s="7" t="s">
        <v>359</v>
      </c>
      <c r="C14" s="7" t="s">
        <v>360</v>
      </c>
      <c r="D14" s="7" t="s">
        <v>361</v>
      </c>
      <c r="E14" s="6" t="s">
        <v>377</v>
      </c>
      <c r="F14" s="6" t="s">
        <v>362</v>
      </c>
      <c r="G14" s="50">
        <v>181800</v>
      </c>
      <c r="H14" s="48">
        <v>149300</v>
      </c>
      <c r="I14" s="50">
        <v>126428</v>
      </c>
      <c r="J14" s="47"/>
      <c r="K14" s="47"/>
      <c r="L14" s="47"/>
    </row>
    <row r="15" spans="1:12" s="54" customFormat="1" ht="53.45" customHeight="1" x14ac:dyDescent="0.3">
      <c r="A15" s="27"/>
      <c r="B15" s="51"/>
      <c r="C15" s="51"/>
      <c r="D15" s="51"/>
      <c r="E15" s="51"/>
      <c r="F15" s="58" t="s">
        <v>323</v>
      </c>
      <c r="G15" s="52">
        <f>G16</f>
        <v>10000</v>
      </c>
      <c r="H15" s="52">
        <f>H16</f>
        <v>10000</v>
      </c>
      <c r="I15" s="49">
        <f>I16</f>
        <v>2940.78</v>
      </c>
      <c r="J15" s="53"/>
      <c r="K15" s="53"/>
      <c r="L15" s="53"/>
    </row>
    <row r="16" spans="1:12" ht="39.6" customHeight="1" x14ac:dyDescent="0.25">
      <c r="B16" s="7" t="s">
        <v>37</v>
      </c>
      <c r="C16" s="7" t="s">
        <v>38</v>
      </c>
      <c r="D16" s="7" t="s">
        <v>39</v>
      </c>
      <c r="E16" s="6" t="s">
        <v>40</v>
      </c>
      <c r="F16" s="6" t="s">
        <v>41</v>
      </c>
      <c r="G16" s="48">
        <v>10000</v>
      </c>
      <c r="H16" s="48">
        <v>10000</v>
      </c>
      <c r="I16" s="50">
        <v>2940.78</v>
      </c>
      <c r="J16" s="55"/>
      <c r="K16" s="55"/>
      <c r="L16" s="55"/>
    </row>
    <row r="17" spans="1:12" s="54" customFormat="1" ht="26.25" customHeight="1" x14ac:dyDescent="0.3">
      <c r="A17" s="27"/>
      <c r="B17" s="51"/>
      <c r="C17" s="51"/>
      <c r="D17" s="51"/>
      <c r="E17" s="51"/>
      <c r="F17" s="58" t="s">
        <v>331</v>
      </c>
      <c r="G17" s="56">
        <f>G18+G19+G20</f>
        <v>197900</v>
      </c>
      <c r="H17" s="56">
        <f>H18+H19+H20</f>
        <v>176700</v>
      </c>
      <c r="I17" s="56">
        <f>I18+I19+I20</f>
        <v>58856.619999999995</v>
      </c>
      <c r="J17" s="53"/>
      <c r="K17" s="53"/>
      <c r="L17" s="53">
        <f>L18+L19+L20</f>
        <v>0</v>
      </c>
    </row>
    <row r="18" spans="1:12" ht="43.9" customHeight="1" x14ac:dyDescent="0.25">
      <c r="B18" s="7" t="s">
        <v>37</v>
      </c>
      <c r="C18" s="7" t="s">
        <v>38</v>
      </c>
      <c r="D18" s="7" t="s">
        <v>39</v>
      </c>
      <c r="E18" s="6" t="s">
        <v>40</v>
      </c>
      <c r="F18" s="6" t="s">
        <v>43</v>
      </c>
      <c r="G18" s="57">
        <v>121300</v>
      </c>
      <c r="H18" s="57">
        <v>104600</v>
      </c>
      <c r="I18" s="57">
        <v>21373</v>
      </c>
      <c r="J18" s="55"/>
      <c r="K18" s="55"/>
      <c r="L18" s="55"/>
    </row>
    <row r="19" spans="1:12" ht="36" customHeight="1" x14ac:dyDescent="0.25">
      <c r="B19" s="7"/>
      <c r="C19" s="7"/>
      <c r="D19" s="7"/>
      <c r="E19" s="7"/>
      <c r="F19" s="6" t="s">
        <v>324</v>
      </c>
      <c r="G19" s="57">
        <v>46700</v>
      </c>
      <c r="H19" s="57">
        <v>42200</v>
      </c>
      <c r="I19" s="57">
        <v>7662.62</v>
      </c>
      <c r="J19" s="55"/>
      <c r="K19" s="55"/>
      <c r="L19" s="55"/>
    </row>
    <row r="20" spans="1:12" ht="33.6" customHeight="1" x14ac:dyDescent="0.25">
      <c r="B20" s="7" t="s">
        <v>44</v>
      </c>
      <c r="C20" s="7" t="s">
        <v>45</v>
      </c>
      <c r="D20" s="7" t="s">
        <v>3</v>
      </c>
      <c r="E20" s="6" t="s">
        <v>46</v>
      </c>
      <c r="F20" s="6" t="s">
        <v>549</v>
      </c>
      <c r="G20" s="57">
        <v>29900</v>
      </c>
      <c r="H20" s="57">
        <v>29900</v>
      </c>
      <c r="I20" s="57">
        <v>29821</v>
      </c>
      <c r="J20" s="55"/>
      <c r="K20" s="55"/>
      <c r="L20" s="55"/>
    </row>
    <row r="21" spans="1:12" ht="65.45" customHeight="1" x14ac:dyDescent="0.25">
      <c r="B21" s="1" t="s">
        <v>44</v>
      </c>
      <c r="C21" s="1" t="s">
        <v>45</v>
      </c>
      <c r="D21" s="1" t="s">
        <v>3</v>
      </c>
      <c r="E21" s="5" t="s">
        <v>46</v>
      </c>
      <c r="F21" s="90" t="s">
        <v>550</v>
      </c>
      <c r="G21" s="56">
        <v>250000</v>
      </c>
      <c r="H21" s="56">
        <v>200000</v>
      </c>
      <c r="I21" s="56">
        <v>200000</v>
      </c>
      <c r="J21" s="53"/>
      <c r="K21" s="53"/>
      <c r="L21" s="53"/>
    </row>
    <row r="22" spans="1:12" ht="42" customHeight="1" x14ac:dyDescent="0.3">
      <c r="B22" s="7"/>
      <c r="C22" s="7"/>
      <c r="D22" s="7"/>
      <c r="E22" s="6"/>
      <c r="F22" s="58" t="s">
        <v>289</v>
      </c>
      <c r="G22" s="52">
        <f>G23</f>
        <v>11000</v>
      </c>
      <c r="H22" s="52">
        <f>H23</f>
        <v>0</v>
      </c>
      <c r="I22" s="56">
        <f>I23</f>
        <v>0</v>
      </c>
      <c r="J22" s="55"/>
      <c r="K22" s="55"/>
      <c r="L22" s="55"/>
    </row>
    <row r="23" spans="1:12" ht="37.15" customHeight="1" x14ac:dyDescent="0.25">
      <c r="B23" s="7" t="s">
        <v>285</v>
      </c>
      <c r="C23" s="7" t="s">
        <v>286</v>
      </c>
      <c r="D23" s="7" t="s">
        <v>287</v>
      </c>
      <c r="E23" s="6" t="s">
        <v>288</v>
      </c>
      <c r="F23" s="6" t="s">
        <v>290</v>
      </c>
      <c r="G23" s="48">
        <v>11000</v>
      </c>
      <c r="H23" s="48">
        <v>0</v>
      </c>
      <c r="I23" s="57">
        <v>0</v>
      </c>
      <c r="J23" s="55"/>
      <c r="K23" s="55"/>
      <c r="L23" s="55"/>
    </row>
    <row r="24" spans="1:12" s="54" customFormat="1" ht="55.5" customHeight="1" x14ac:dyDescent="0.3">
      <c r="A24" s="27"/>
      <c r="B24" s="51"/>
      <c r="C24" s="51"/>
      <c r="D24" s="51"/>
      <c r="E24" s="51"/>
      <c r="F24" s="58" t="s">
        <v>47</v>
      </c>
      <c r="G24" s="56">
        <f>G25+G26</f>
        <v>85600</v>
      </c>
      <c r="H24" s="56">
        <f>H25+H26</f>
        <v>85600</v>
      </c>
      <c r="I24" s="56">
        <f>I25+I26</f>
        <v>44624.82</v>
      </c>
      <c r="J24" s="53"/>
      <c r="K24" s="53"/>
      <c r="L24" s="53">
        <f>L25+L26</f>
        <v>0</v>
      </c>
    </row>
    <row r="25" spans="1:12" ht="31.9" customHeight="1" x14ac:dyDescent="0.25">
      <c r="B25" s="1" t="s">
        <v>48</v>
      </c>
      <c r="C25" s="10" t="s">
        <v>49</v>
      </c>
      <c r="D25" s="10" t="s">
        <v>50</v>
      </c>
      <c r="E25" s="91" t="s">
        <v>51</v>
      </c>
      <c r="F25" s="92" t="s">
        <v>52</v>
      </c>
      <c r="G25" s="57">
        <v>46200</v>
      </c>
      <c r="H25" s="57">
        <v>46200</v>
      </c>
      <c r="I25" s="57">
        <v>37867.599999999999</v>
      </c>
      <c r="J25" s="55"/>
      <c r="K25" s="55"/>
      <c r="L25" s="55"/>
    </row>
    <row r="26" spans="1:12" ht="33.6" customHeight="1" x14ac:dyDescent="0.25">
      <c r="B26" s="7"/>
      <c r="C26" s="7"/>
      <c r="D26" s="7"/>
      <c r="E26" s="7"/>
      <c r="F26" s="92" t="s">
        <v>53</v>
      </c>
      <c r="G26" s="57">
        <v>39400</v>
      </c>
      <c r="H26" s="57">
        <v>39400</v>
      </c>
      <c r="I26" s="57">
        <v>6757.22</v>
      </c>
      <c r="J26" s="55"/>
      <c r="K26" s="55"/>
      <c r="L26" s="55"/>
    </row>
    <row r="27" spans="1:12" ht="47.45" customHeight="1" x14ac:dyDescent="0.3">
      <c r="B27" s="7"/>
      <c r="C27" s="7"/>
      <c r="D27" s="7"/>
      <c r="E27" s="7"/>
      <c r="F27" s="93" t="s">
        <v>143</v>
      </c>
      <c r="G27" s="56">
        <f t="shared" ref="G27:L27" si="1">G28</f>
        <v>30100</v>
      </c>
      <c r="H27" s="56">
        <f t="shared" si="1"/>
        <v>30100</v>
      </c>
      <c r="I27" s="56">
        <f t="shared" si="1"/>
        <v>13224</v>
      </c>
      <c r="J27" s="56">
        <f t="shared" si="1"/>
        <v>0</v>
      </c>
      <c r="K27" s="56">
        <f t="shared" si="1"/>
        <v>0</v>
      </c>
      <c r="L27" s="56">
        <f t="shared" si="1"/>
        <v>0</v>
      </c>
    </row>
    <row r="28" spans="1:12" ht="52.5" customHeight="1" x14ac:dyDescent="0.25">
      <c r="B28" s="7" t="s">
        <v>48</v>
      </c>
      <c r="C28" s="7" t="s">
        <v>49</v>
      </c>
      <c r="D28" s="7" t="s">
        <v>50</v>
      </c>
      <c r="E28" s="6" t="s">
        <v>51</v>
      </c>
      <c r="F28" s="92" t="s">
        <v>327</v>
      </c>
      <c r="G28" s="57">
        <v>30100</v>
      </c>
      <c r="H28" s="57">
        <v>30100</v>
      </c>
      <c r="I28" s="57">
        <v>13224</v>
      </c>
      <c r="J28" s="55"/>
      <c r="K28" s="55"/>
      <c r="L28" s="55"/>
    </row>
    <row r="29" spans="1:12" s="61" customFormat="1" ht="30" customHeight="1" x14ac:dyDescent="0.3">
      <c r="A29" s="43"/>
      <c r="B29" s="94"/>
      <c r="C29" s="94"/>
      <c r="D29" s="94"/>
      <c r="E29" s="94" t="s">
        <v>5</v>
      </c>
      <c r="F29" s="58"/>
      <c r="G29" s="87">
        <f t="shared" ref="G29:L29" si="2">G24+G17+G15+G22+G21+G27+G13</f>
        <v>766400</v>
      </c>
      <c r="H29" s="87">
        <f t="shared" si="2"/>
        <v>651700</v>
      </c>
      <c r="I29" s="87">
        <f t="shared" si="2"/>
        <v>446074.22</v>
      </c>
      <c r="J29" s="87">
        <f t="shared" si="2"/>
        <v>0</v>
      </c>
      <c r="K29" s="87">
        <f t="shared" si="2"/>
        <v>0</v>
      </c>
      <c r="L29" s="87">
        <f t="shared" si="2"/>
        <v>0</v>
      </c>
    </row>
    <row r="30" spans="1:12" ht="57" customHeight="1" x14ac:dyDescent="0.3">
      <c r="B30" s="33" t="s">
        <v>54</v>
      </c>
      <c r="C30" s="95"/>
      <c r="D30" s="95"/>
      <c r="E30" s="96" t="s">
        <v>55</v>
      </c>
      <c r="F30" s="6"/>
      <c r="G30" s="55"/>
      <c r="H30" s="48"/>
      <c r="I30" s="55"/>
      <c r="J30" s="55"/>
      <c r="K30" s="55"/>
      <c r="L30" s="55"/>
    </row>
    <row r="31" spans="1:12" ht="59.25" hidden="1" customHeight="1" x14ac:dyDescent="0.25">
      <c r="B31" s="33" t="s">
        <v>56</v>
      </c>
      <c r="C31" s="95"/>
      <c r="D31" s="95"/>
      <c r="E31" s="3" t="s">
        <v>55</v>
      </c>
      <c r="F31" s="6"/>
      <c r="G31" s="55"/>
      <c r="H31" s="48"/>
      <c r="I31" s="55"/>
      <c r="J31" s="55"/>
      <c r="K31" s="55"/>
      <c r="L31" s="55"/>
    </row>
    <row r="32" spans="1:12" ht="55.15" customHeight="1" x14ac:dyDescent="0.3">
      <c r="B32" s="1" t="s">
        <v>396</v>
      </c>
      <c r="C32" s="10"/>
      <c r="D32" s="95" t="s">
        <v>372</v>
      </c>
      <c r="E32" s="3"/>
      <c r="F32" s="58" t="s">
        <v>395</v>
      </c>
      <c r="G32" s="56">
        <v>4775</v>
      </c>
      <c r="H32" s="56">
        <v>4775</v>
      </c>
      <c r="I32" s="56">
        <v>4755</v>
      </c>
      <c r="J32" s="55"/>
      <c r="K32" s="55"/>
      <c r="L32" s="55"/>
    </row>
    <row r="33" spans="1:12" s="54" customFormat="1" ht="37.9" customHeight="1" x14ac:dyDescent="0.3">
      <c r="A33" s="27"/>
      <c r="B33" s="1" t="s">
        <v>211</v>
      </c>
      <c r="C33" s="1" t="s">
        <v>212</v>
      </c>
      <c r="D33" s="1" t="s">
        <v>213</v>
      </c>
      <c r="E33" s="5" t="s">
        <v>214</v>
      </c>
      <c r="F33" s="58" t="s">
        <v>57</v>
      </c>
      <c r="G33" s="52">
        <f>G35+G34+G36+G37</f>
        <v>233900</v>
      </c>
      <c r="H33" s="52">
        <f>H35+H34+H36+H37</f>
        <v>188500</v>
      </c>
      <c r="I33" s="52">
        <f>I35+I34+I36+I37</f>
        <v>123826</v>
      </c>
      <c r="J33" s="53"/>
      <c r="K33" s="53"/>
      <c r="L33" s="53">
        <f>L35</f>
        <v>0</v>
      </c>
    </row>
    <row r="34" spans="1:12" s="54" customFormat="1" ht="28.9" customHeight="1" x14ac:dyDescent="0.25">
      <c r="A34" s="27"/>
      <c r="B34" s="1"/>
      <c r="C34" s="1"/>
      <c r="D34" s="1"/>
      <c r="E34" s="5"/>
      <c r="F34" s="6" t="s">
        <v>473</v>
      </c>
      <c r="G34" s="48">
        <v>20000</v>
      </c>
      <c r="H34" s="48">
        <v>20000</v>
      </c>
      <c r="I34" s="48"/>
      <c r="J34" s="53"/>
      <c r="K34" s="53"/>
      <c r="L34" s="53"/>
    </row>
    <row r="35" spans="1:12" ht="39" customHeight="1" x14ac:dyDescent="0.25">
      <c r="B35" s="7"/>
      <c r="C35" s="7"/>
      <c r="D35" s="7"/>
      <c r="E35" s="7"/>
      <c r="F35" s="6" t="s">
        <v>474</v>
      </c>
      <c r="G35" s="57">
        <v>140200</v>
      </c>
      <c r="H35" s="48">
        <v>115174</v>
      </c>
      <c r="I35" s="57">
        <v>83300</v>
      </c>
      <c r="J35" s="55"/>
      <c r="K35" s="55"/>
      <c r="L35" s="55"/>
    </row>
    <row r="36" spans="1:12" ht="27" customHeight="1" x14ac:dyDescent="0.25">
      <c r="B36" s="7"/>
      <c r="C36" s="7"/>
      <c r="D36" s="7"/>
      <c r="E36" s="7"/>
      <c r="F36" s="6" t="s">
        <v>228</v>
      </c>
      <c r="G36" s="48">
        <v>42700</v>
      </c>
      <c r="H36" s="48">
        <v>22326</v>
      </c>
      <c r="I36" s="48">
        <v>22326</v>
      </c>
      <c r="J36" s="55"/>
      <c r="K36" s="55"/>
      <c r="L36" s="55"/>
    </row>
    <row r="37" spans="1:12" ht="35.450000000000003" customHeight="1" x14ac:dyDescent="0.25">
      <c r="B37" s="7"/>
      <c r="C37" s="7"/>
      <c r="D37" s="7"/>
      <c r="E37" s="7"/>
      <c r="F37" s="6" t="s">
        <v>229</v>
      </c>
      <c r="G37" s="57">
        <v>31000</v>
      </c>
      <c r="H37" s="48">
        <v>31000</v>
      </c>
      <c r="I37" s="57">
        <v>18200</v>
      </c>
      <c r="J37" s="55"/>
      <c r="K37" s="55"/>
      <c r="L37" s="55"/>
    </row>
    <row r="38" spans="1:12" ht="35.450000000000003" customHeight="1" x14ac:dyDescent="0.3">
      <c r="B38" s="7"/>
      <c r="C38" s="7"/>
      <c r="D38" s="7"/>
      <c r="E38" s="7"/>
      <c r="F38" s="58" t="s">
        <v>219</v>
      </c>
      <c r="G38" s="56">
        <f t="shared" ref="G38:L38" si="3">G39+G40</f>
        <v>231011</v>
      </c>
      <c r="H38" s="56">
        <f t="shared" si="3"/>
        <v>231011</v>
      </c>
      <c r="I38" s="56">
        <f t="shared" si="3"/>
        <v>190976.38</v>
      </c>
      <c r="J38" s="56">
        <f t="shared" si="3"/>
        <v>165505</v>
      </c>
      <c r="K38" s="56">
        <f t="shared" si="3"/>
        <v>165505</v>
      </c>
      <c r="L38" s="56">
        <f t="shared" si="3"/>
        <v>27504</v>
      </c>
    </row>
    <row r="39" spans="1:12" ht="123" customHeight="1" x14ac:dyDescent="0.25">
      <c r="B39" s="7" t="s">
        <v>252</v>
      </c>
      <c r="C39" s="7" t="s">
        <v>130</v>
      </c>
      <c r="D39" s="7" t="s">
        <v>237</v>
      </c>
      <c r="E39" s="6" t="s">
        <v>253</v>
      </c>
      <c r="F39" s="6" t="s">
        <v>511</v>
      </c>
      <c r="G39" s="57">
        <v>86530</v>
      </c>
      <c r="H39" s="57">
        <v>86530</v>
      </c>
      <c r="I39" s="57">
        <v>71624</v>
      </c>
      <c r="J39" s="57">
        <v>24505</v>
      </c>
      <c r="K39" s="57">
        <v>24505</v>
      </c>
      <c r="L39" s="57">
        <v>14505</v>
      </c>
    </row>
    <row r="40" spans="1:12" ht="321.75" customHeight="1" x14ac:dyDescent="0.25">
      <c r="B40" s="7" t="s">
        <v>254</v>
      </c>
      <c r="C40" s="7" t="s">
        <v>250</v>
      </c>
      <c r="D40" s="7" t="s">
        <v>238</v>
      </c>
      <c r="E40" s="6" t="s">
        <v>202</v>
      </c>
      <c r="F40" s="6" t="s">
        <v>512</v>
      </c>
      <c r="G40" s="57">
        <v>144481</v>
      </c>
      <c r="H40" s="57">
        <v>144481</v>
      </c>
      <c r="I40" s="57">
        <v>119352.38</v>
      </c>
      <c r="J40" s="57">
        <v>141000</v>
      </c>
      <c r="K40" s="57">
        <v>141000</v>
      </c>
      <c r="L40" s="57">
        <v>12999</v>
      </c>
    </row>
    <row r="41" spans="1:12" ht="129.75" hidden="1" customHeight="1" x14ac:dyDescent="0.25">
      <c r="B41" s="7" t="s">
        <v>255</v>
      </c>
      <c r="C41" s="7" t="s">
        <v>134</v>
      </c>
      <c r="D41" s="7" t="s">
        <v>256</v>
      </c>
      <c r="E41" s="6" t="s">
        <v>257</v>
      </c>
      <c r="F41" s="6"/>
      <c r="G41" s="48"/>
      <c r="H41" s="48"/>
      <c r="I41" s="48"/>
      <c r="J41" s="55"/>
      <c r="K41" s="55"/>
      <c r="L41" s="55"/>
    </row>
    <row r="42" spans="1:12" ht="6" hidden="1" customHeight="1" x14ac:dyDescent="0.25">
      <c r="B42" s="7"/>
      <c r="C42" s="7"/>
      <c r="D42" s="7"/>
      <c r="E42" s="7"/>
      <c r="F42" s="6"/>
      <c r="G42" s="48"/>
      <c r="H42" s="48"/>
      <c r="I42" s="48"/>
      <c r="J42" s="55"/>
      <c r="K42" s="55"/>
      <c r="L42" s="55"/>
    </row>
    <row r="43" spans="1:12" ht="45.6" customHeight="1" x14ac:dyDescent="0.3">
      <c r="B43" s="7"/>
      <c r="C43" s="7"/>
      <c r="D43" s="7"/>
      <c r="E43" s="7"/>
      <c r="F43" s="62" t="s">
        <v>395</v>
      </c>
      <c r="G43" s="56">
        <f>G44+G45+G46+G48+G47+G49</f>
        <v>1716725</v>
      </c>
      <c r="H43" s="56">
        <f>H44+H45+H46+H48+H47+H49</f>
        <v>1716725</v>
      </c>
      <c r="I43" s="56">
        <f>I44+I45+I46+I48+I47+I49</f>
        <v>576901.5</v>
      </c>
      <c r="J43" s="52">
        <f>J44+J45+J46+J48</f>
        <v>0</v>
      </c>
      <c r="K43" s="52">
        <f>K44+K45+K46+K48</f>
        <v>0</v>
      </c>
      <c r="L43" s="52">
        <f>L44+L45+L46+L48</f>
        <v>0</v>
      </c>
    </row>
    <row r="44" spans="1:12" ht="37.15" customHeight="1" x14ac:dyDescent="0.25">
      <c r="B44" s="7" t="s">
        <v>252</v>
      </c>
      <c r="C44" s="7" t="s">
        <v>130</v>
      </c>
      <c r="D44" s="7" t="s">
        <v>237</v>
      </c>
      <c r="E44" s="6" t="s">
        <v>253</v>
      </c>
      <c r="F44" s="6" t="s">
        <v>366</v>
      </c>
      <c r="G44" s="57">
        <v>509000</v>
      </c>
      <c r="H44" s="57">
        <v>509000</v>
      </c>
      <c r="I44" s="57">
        <v>159000</v>
      </c>
      <c r="J44" s="55"/>
      <c r="K44" s="55"/>
      <c r="L44" s="55"/>
    </row>
    <row r="45" spans="1:12" ht="115.15" customHeight="1" x14ac:dyDescent="0.25">
      <c r="B45" s="7" t="s">
        <v>254</v>
      </c>
      <c r="C45" s="7" t="s">
        <v>250</v>
      </c>
      <c r="D45" s="7" t="s">
        <v>238</v>
      </c>
      <c r="E45" s="6" t="s">
        <v>202</v>
      </c>
      <c r="F45" s="6" t="s">
        <v>397</v>
      </c>
      <c r="G45" s="57">
        <v>1110000</v>
      </c>
      <c r="H45" s="57">
        <v>1110000</v>
      </c>
      <c r="I45" s="57">
        <v>373955</v>
      </c>
      <c r="J45" s="55"/>
      <c r="K45" s="55"/>
      <c r="L45" s="55"/>
    </row>
    <row r="46" spans="1:12" ht="67.150000000000006" customHeight="1" x14ac:dyDescent="0.25">
      <c r="B46" s="7" t="s">
        <v>255</v>
      </c>
      <c r="C46" s="7" t="s">
        <v>134</v>
      </c>
      <c r="D46" s="10" t="s">
        <v>256</v>
      </c>
      <c r="E46" s="5" t="s">
        <v>365</v>
      </c>
      <c r="F46" s="6" t="s">
        <v>366</v>
      </c>
      <c r="G46" s="57">
        <v>36000</v>
      </c>
      <c r="H46" s="57">
        <v>36000</v>
      </c>
      <c r="I46" s="57">
        <v>11000</v>
      </c>
      <c r="J46" s="55"/>
      <c r="K46" s="55"/>
      <c r="L46" s="55"/>
    </row>
    <row r="47" spans="1:12" ht="57" customHeight="1" x14ac:dyDescent="0.25">
      <c r="B47" s="7" t="s">
        <v>398</v>
      </c>
      <c r="C47" s="7" t="s">
        <v>399</v>
      </c>
      <c r="D47" s="10"/>
      <c r="E47" s="5" t="s">
        <v>400</v>
      </c>
      <c r="F47" s="6" t="s">
        <v>366</v>
      </c>
      <c r="G47" s="57">
        <v>3310</v>
      </c>
      <c r="H47" s="57">
        <v>3310</v>
      </c>
      <c r="I47" s="57">
        <v>3305</v>
      </c>
      <c r="J47" s="55"/>
      <c r="K47" s="55"/>
      <c r="L47" s="55"/>
    </row>
    <row r="48" spans="1:12" ht="33" customHeight="1" x14ac:dyDescent="0.25">
      <c r="B48" s="7" t="s">
        <v>363</v>
      </c>
      <c r="C48" s="7" t="s">
        <v>364</v>
      </c>
      <c r="D48" s="1" t="s">
        <v>213</v>
      </c>
      <c r="E48" s="5" t="s">
        <v>551</v>
      </c>
      <c r="F48" s="6" t="s">
        <v>366</v>
      </c>
      <c r="G48" s="57">
        <v>48415</v>
      </c>
      <c r="H48" s="57">
        <v>48415</v>
      </c>
      <c r="I48" s="57">
        <v>29641.5</v>
      </c>
      <c r="J48" s="55"/>
      <c r="K48" s="55"/>
      <c r="L48" s="55"/>
    </row>
    <row r="49" spans="1:13" ht="32.450000000000003" customHeight="1" x14ac:dyDescent="0.25">
      <c r="B49" s="7" t="s">
        <v>534</v>
      </c>
      <c r="C49" s="7" t="s">
        <v>535</v>
      </c>
      <c r="D49" s="1"/>
      <c r="E49" s="5"/>
      <c r="F49" s="6" t="s">
        <v>366</v>
      </c>
      <c r="G49" s="57">
        <v>10000</v>
      </c>
      <c r="H49" s="57">
        <v>10000</v>
      </c>
      <c r="I49" s="57">
        <v>0</v>
      </c>
      <c r="J49" s="55"/>
      <c r="K49" s="55"/>
      <c r="L49" s="55"/>
    </row>
    <row r="50" spans="1:13" s="61" customFormat="1" ht="35.450000000000003" customHeight="1" x14ac:dyDescent="0.3">
      <c r="A50" s="43"/>
      <c r="B50" s="94"/>
      <c r="C50" s="94"/>
      <c r="D50" s="94"/>
      <c r="E50" s="94" t="s">
        <v>5</v>
      </c>
      <c r="F50" s="58"/>
      <c r="G50" s="87">
        <f>G33+G38+G43+G32</f>
        <v>2186411</v>
      </c>
      <c r="H50" s="87">
        <f>H33+H38+H43+H32</f>
        <v>2141011</v>
      </c>
      <c r="I50" s="87">
        <f>I33+I38+I43+I32</f>
        <v>896458.88</v>
      </c>
      <c r="J50" s="87">
        <f>J33+J38+J43</f>
        <v>165505</v>
      </c>
      <c r="K50" s="87">
        <f>K33+K38+K43</f>
        <v>165505</v>
      </c>
      <c r="L50" s="87">
        <f>L33+L38+L43</f>
        <v>27504</v>
      </c>
      <c r="M50" s="88">
        <f>I50+L50+I176+L176</f>
        <v>1800404.85</v>
      </c>
    </row>
    <row r="51" spans="1:13" ht="73.150000000000006" customHeight="1" x14ac:dyDescent="0.3">
      <c r="B51" s="97" t="s">
        <v>58</v>
      </c>
      <c r="C51" s="98"/>
      <c r="D51" s="98"/>
      <c r="E51" s="96" t="s">
        <v>59</v>
      </c>
      <c r="F51" s="6"/>
      <c r="G51" s="55"/>
      <c r="H51" s="48"/>
      <c r="I51" s="55"/>
      <c r="J51" s="55"/>
      <c r="K51" s="55"/>
      <c r="L51" s="55"/>
    </row>
    <row r="52" spans="1:13" ht="102" hidden="1" customHeight="1" x14ac:dyDescent="0.25">
      <c r="B52" s="97" t="s">
        <v>60</v>
      </c>
      <c r="C52" s="98"/>
      <c r="D52" s="98"/>
      <c r="E52" s="3" t="s">
        <v>59</v>
      </c>
      <c r="F52" s="6"/>
      <c r="G52" s="55"/>
      <c r="H52" s="48"/>
      <c r="I52" s="55"/>
      <c r="J52" s="55"/>
      <c r="K52" s="55"/>
      <c r="L52" s="55"/>
    </row>
    <row r="53" spans="1:13" s="54" customFormat="1" ht="46.15" customHeight="1" x14ac:dyDescent="0.3">
      <c r="A53" s="27"/>
      <c r="B53" s="51"/>
      <c r="C53" s="51"/>
      <c r="D53" s="51"/>
      <c r="E53" s="51"/>
      <c r="F53" s="58" t="s">
        <v>61</v>
      </c>
      <c r="G53" s="56">
        <f>G54+G57+G61+G65+G66+G68+G67+G59+G58+G60</f>
        <v>20966587</v>
      </c>
      <c r="H53" s="56">
        <f>H54+H57+H61+H65+H66+H68+H67+H59+H58+H60</f>
        <v>19346167</v>
      </c>
      <c r="I53" s="56">
        <f>I54+I57+I61+I65+I66+I68+I67+I59+I58+I60</f>
        <v>14748299.6</v>
      </c>
      <c r="J53" s="56">
        <f>J54+J57+J61+J65+J66+J68+J67+J59+J58+J60+J76</f>
        <v>1544260</v>
      </c>
      <c r="K53" s="56">
        <f>K54+K57+K61+K65+K66+K68+K67+K59+K58+K60+K76</f>
        <v>1544260</v>
      </c>
      <c r="L53" s="56">
        <f>L54+L57+L61+L65+L66+L68+L67+L59+L58+L60+L76</f>
        <v>696355.49</v>
      </c>
    </row>
    <row r="54" spans="1:13" ht="113.25" hidden="1" customHeight="1" x14ac:dyDescent="0.25">
      <c r="B54" s="7" t="s">
        <v>82</v>
      </c>
      <c r="C54" s="7" t="s">
        <v>83</v>
      </c>
      <c r="D54" s="7" t="s">
        <v>84</v>
      </c>
      <c r="E54" s="6" t="s">
        <v>195</v>
      </c>
      <c r="F54" s="6" t="s">
        <v>196</v>
      </c>
      <c r="G54" s="48">
        <v>0</v>
      </c>
      <c r="H54" s="48"/>
      <c r="I54" s="57">
        <v>0</v>
      </c>
      <c r="J54" s="55"/>
      <c r="K54" s="55"/>
      <c r="L54" s="55">
        <f>L55+L56</f>
        <v>0</v>
      </c>
    </row>
    <row r="55" spans="1:13" hidden="1" x14ac:dyDescent="0.25">
      <c r="B55" s="7"/>
      <c r="C55" s="7"/>
      <c r="D55" s="7"/>
      <c r="E55" s="6"/>
      <c r="F55" s="6" t="s">
        <v>85</v>
      </c>
      <c r="G55" s="48"/>
      <c r="H55" s="48"/>
      <c r="I55" s="55"/>
      <c r="J55" s="55"/>
      <c r="K55" s="55"/>
      <c r="L55" s="55"/>
    </row>
    <row r="56" spans="1:13" ht="39" hidden="1" customHeight="1" x14ac:dyDescent="0.25">
      <c r="B56" s="7"/>
      <c r="C56" s="7"/>
      <c r="D56" s="7"/>
      <c r="E56" s="6"/>
      <c r="F56" s="6" t="s">
        <v>179</v>
      </c>
      <c r="G56" s="48"/>
      <c r="H56" s="48"/>
      <c r="I56" s="55"/>
      <c r="J56" s="55"/>
      <c r="K56" s="55"/>
      <c r="L56" s="55"/>
    </row>
    <row r="57" spans="1:13" ht="4.1500000000000004" hidden="1" customHeight="1" x14ac:dyDescent="0.25">
      <c r="B57" s="1" t="s">
        <v>62</v>
      </c>
      <c r="C57" s="1" t="s">
        <v>63</v>
      </c>
      <c r="D57" s="1" t="s">
        <v>64</v>
      </c>
      <c r="E57" s="28" t="s">
        <v>65</v>
      </c>
      <c r="F57" s="6" t="s">
        <v>185</v>
      </c>
      <c r="G57" s="48"/>
      <c r="H57" s="48"/>
      <c r="I57" s="55"/>
      <c r="J57" s="55"/>
      <c r="K57" s="55"/>
      <c r="L57" s="55"/>
    </row>
    <row r="58" spans="1:13" ht="45.6" customHeight="1" x14ac:dyDescent="0.25">
      <c r="B58" s="1" t="s">
        <v>270</v>
      </c>
      <c r="C58" s="1" t="s">
        <v>271</v>
      </c>
      <c r="D58" s="1" t="s">
        <v>239</v>
      </c>
      <c r="E58" s="28" t="s">
        <v>203</v>
      </c>
      <c r="F58" s="6" t="s">
        <v>513</v>
      </c>
      <c r="G58" s="57">
        <v>17928202</v>
      </c>
      <c r="H58" s="57">
        <v>16896722</v>
      </c>
      <c r="I58" s="57">
        <v>13314030.67</v>
      </c>
      <c r="J58" s="57">
        <v>1406997</v>
      </c>
      <c r="K58" s="57">
        <v>1406997</v>
      </c>
      <c r="L58" s="57">
        <v>623644</v>
      </c>
    </row>
    <row r="59" spans="1:13" ht="44.25" customHeight="1" x14ac:dyDescent="0.25">
      <c r="B59" s="1"/>
      <c r="C59" s="1" t="s">
        <v>63</v>
      </c>
      <c r="D59" s="1" t="s">
        <v>64</v>
      </c>
      <c r="E59" s="28" t="s">
        <v>230</v>
      </c>
      <c r="F59" s="6" t="s">
        <v>330</v>
      </c>
      <c r="G59" s="57">
        <v>20500</v>
      </c>
      <c r="H59" s="57">
        <v>20500</v>
      </c>
      <c r="I59" s="57">
        <v>0</v>
      </c>
      <c r="J59" s="55"/>
      <c r="K59" s="55"/>
      <c r="L59" s="55"/>
    </row>
    <row r="60" spans="1:13" ht="68.45" customHeight="1" x14ac:dyDescent="0.25">
      <c r="B60" s="1" t="s">
        <v>82</v>
      </c>
      <c r="C60" s="1" t="s">
        <v>83</v>
      </c>
      <c r="D60" s="1"/>
      <c r="E60" s="28" t="s">
        <v>195</v>
      </c>
      <c r="F60" s="6" t="s">
        <v>404</v>
      </c>
      <c r="G60" s="57">
        <v>571000</v>
      </c>
      <c r="H60" s="57">
        <v>428900</v>
      </c>
      <c r="I60" s="57">
        <v>179884.22</v>
      </c>
      <c r="J60" s="55"/>
      <c r="K60" s="55"/>
      <c r="L60" s="55"/>
    </row>
    <row r="61" spans="1:13" ht="43.5" customHeight="1" x14ac:dyDescent="0.25">
      <c r="B61" s="1" t="s">
        <v>66</v>
      </c>
      <c r="C61" s="1" t="s">
        <v>67</v>
      </c>
      <c r="D61" s="1" t="s">
        <v>64</v>
      </c>
      <c r="E61" s="3" t="s">
        <v>68</v>
      </c>
      <c r="F61" s="6" t="s">
        <v>69</v>
      </c>
      <c r="G61" s="56">
        <f>SUM(G62:G64)</f>
        <v>62400</v>
      </c>
      <c r="H61" s="56">
        <v>53190</v>
      </c>
      <c r="I61" s="56">
        <v>39325.839999999997</v>
      </c>
      <c r="J61" s="55"/>
      <c r="K61" s="55"/>
      <c r="L61" s="55">
        <f>L62+L63+L64</f>
        <v>0</v>
      </c>
    </row>
    <row r="62" spans="1:13" ht="24.6" customHeight="1" x14ac:dyDescent="0.25">
      <c r="B62" s="7"/>
      <c r="C62" s="7"/>
      <c r="D62" s="7"/>
      <c r="E62" s="7"/>
      <c r="F62" s="6" t="s">
        <v>70</v>
      </c>
      <c r="G62" s="57">
        <v>6000</v>
      </c>
      <c r="H62" s="57">
        <v>6000</v>
      </c>
      <c r="I62" s="55">
        <v>0</v>
      </c>
      <c r="J62" s="55"/>
      <c r="K62" s="55"/>
      <c r="L62" s="55"/>
    </row>
    <row r="63" spans="1:13" ht="81.599999999999994" customHeight="1" x14ac:dyDescent="0.25">
      <c r="B63" s="7"/>
      <c r="C63" s="7"/>
      <c r="D63" s="7"/>
      <c r="E63" s="7"/>
      <c r="F63" s="6" t="s">
        <v>329</v>
      </c>
      <c r="G63" s="57">
        <v>33000</v>
      </c>
      <c r="H63" s="57">
        <v>29640</v>
      </c>
      <c r="I63" s="57">
        <v>26969.439999999999</v>
      </c>
      <c r="J63" s="55"/>
      <c r="K63" s="55"/>
      <c r="L63" s="55"/>
    </row>
    <row r="64" spans="1:13" ht="31.9" customHeight="1" x14ac:dyDescent="0.25">
      <c r="B64" s="47"/>
      <c r="C64" s="47"/>
      <c r="D64" s="47"/>
      <c r="E64" s="47"/>
      <c r="F64" s="32" t="s">
        <v>71</v>
      </c>
      <c r="G64" s="57">
        <v>23400</v>
      </c>
      <c r="H64" s="57">
        <v>17550</v>
      </c>
      <c r="I64" s="57">
        <v>12356.4</v>
      </c>
      <c r="J64" s="55"/>
      <c r="K64" s="55"/>
      <c r="L64" s="55"/>
    </row>
    <row r="65" spans="1:12" ht="72" customHeight="1" x14ac:dyDescent="0.25">
      <c r="B65" s="1" t="s">
        <v>72</v>
      </c>
      <c r="C65" s="1" t="s">
        <v>73</v>
      </c>
      <c r="D65" s="1" t="s">
        <v>64</v>
      </c>
      <c r="E65" s="3" t="s">
        <v>74</v>
      </c>
      <c r="F65" s="32" t="s">
        <v>184</v>
      </c>
      <c r="G65" s="48">
        <v>39000</v>
      </c>
      <c r="H65" s="57">
        <v>29250</v>
      </c>
      <c r="I65" s="57">
        <v>11874.06</v>
      </c>
      <c r="J65" s="55"/>
      <c r="K65" s="55"/>
      <c r="L65" s="55"/>
    </row>
    <row r="66" spans="1:12" ht="58.15" customHeight="1" x14ac:dyDescent="0.25">
      <c r="B66" s="1" t="s">
        <v>198</v>
      </c>
      <c r="C66" s="1" t="s">
        <v>197</v>
      </c>
      <c r="D66" s="1" t="s">
        <v>64</v>
      </c>
      <c r="E66" s="3" t="s">
        <v>199</v>
      </c>
      <c r="F66" s="29" t="s">
        <v>514</v>
      </c>
      <c r="G66" s="48">
        <v>261000</v>
      </c>
      <c r="H66" s="57">
        <v>240000</v>
      </c>
      <c r="I66" s="57">
        <v>239995.56</v>
      </c>
      <c r="J66" s="55"/>
      <c r="K66" s="55"/>
      <c r="L66" s="55"/>
    </row>
    <row r="67" spans="1:12" ht="50.25" customHeight="1" x14ac:dyDescent="0.25">
      <c r="B67" s="1" t="s">
        <v>75</v>
      </c>
      <c r="C67" s="1" t="s">
        <v>76</v>
      </c>
      <c r="D67" s="1" t="s">
        <v>64</v>
      </c>
      <c r="E67" s="3" t="s">
        <v>343</v>
      </c>
      <c r="F67" s="29" t="s">
        <v>77</v>
      </c>
      <c r="G67" s="57">
        <v>444000</v>
      </c>
      <c r="H67" s="57">
        <v>342000</v>
      </c>
      <c r="I67" s="57">
        <v>240000</v>
      </c>
      <c r="J67" s="55"/>
      <c r="K67" s="55"/>
      <c r="L67" s="55"/>
    </row>
    <row r="68" spans="1:12" ht="39" customHeight="1" x14ac:dyDescent="0.25">
      <c r="B68" s="1" t="s">
        <v>78</v>
      </c>
      <c r="C68" s="1" t="s">
        <v>79</v>
      </c>
      <c r="D68" s="1" t="s">
        <v>64</v>
      </c>
      <c r="E68" s="3" t="s">
        <v>80</v>
      </c>
      <c r="F68" s="30" t="s">
        <v>326</v>
      </c>
      <c r="G68" s="52">
        <f>G71+G72+G73+G74+G75+G70+G69</f>
        <v>1640485</v>
      </c>
      <c r="H68" s="52">
        <f>H71+H72+H73+H74+H75+H70+H69</f>
        <v>1335605</v>
      </c>
      <c r="I68" s="56">
        <f>I71+I72+I73+I74+I75+I70+I69</f>
        <v>723189.25</v>
      </c>
      <c r="J68" s="55"/>
      <c r="K68" s="55"/>
      <c r="L68" s="55">
        <f>L71+L72+L73+L74+L75</f>
        <v>0</v>
      </c>
    </row>
    <row r="69" spans="1:12" ht="66" customHeight="1" x14ac:dyDescent="0.25">
      <c r="B69" s="1"/>
      <c r="C69" s="1"/>
      <c r="D69" s="1"/>
      <c r="E69" s="3"/>
      <c r="F69" s="30" t="s">
        <v>412</v>
      </c>
      <c r="G69" s="57">
        <v>174900</v>
      </c>
      <c r="H69" s="57">
        <v>87700</v>
      </c>
      <c r="I69" s="57">
        <v>5650.98</v>
      </c>
      <c r="J69" s="55"/>
      <c r="K69" s="55"/>
      <c r="L69" s="55"/>
    </row>
    <row r="70" spans="1:12" ht="25.15" customHeight="1" x14ac:dyDescent="0.25">
      <c r="B70" s="1"/>
      <c r="C70" s="1"/>
      <c r="D70" s="1"/>
      <c r="E70" s="3"/>
      <c r="F70" s="30" t="s">
        <v>275</v>
      </c>
      <c r="G70" s="57">
        <v>243000</v>
      </c>
      <c r="H70" s="57">
        <v>177000</v>
      </c>
      <c r="I70" s="57">
        <v>160000</v>
      </c>
      <c r="J70" s="55"/>
      <c r="K70" s="55"/>
      <c r="L70" s="55"/>
    </row>
    <row r="71" spans="1:12" ht="28.15" customHeight="1" x14ac:dyDescent="0.25">
      <c r="B71" s="47"/>
      <c r="C71" s="47"/>
      <c r="D71" s="47"/>
      <c r="E71" s="47"/>
      <c r="F71" s="32" t="s">
        <v>276</v>
      </c>
      <c r="G71" s="57">
        <v>263985</v>
      </c>
      <c r="H71" s="57">
        <v>223785</v>
      </c>
      <c r="I71" s="57">
        <v>158415.79999999999</v>
      </c>
      <c r="J71" s="55"/>
      <c r="K71" s="55"/>
      <c r="L71" s="55"/>
    </row>
    <row r="72" spans="1:12" ht="51" customHeight="1" x14ac:dyDescent="0.25">
      <c r="B72" s="47"/>
      <c r="C72" s="47"/>
      <c r="D72" s="47"/>
      <c r="E72" s="47"/>
      <c r="F72" s="32" t="s">
        <v>81</v>
      </c>
      <c r="G72" s="57">
        <v>66000</v>
      </c>
      <c r="H72" s="57">
        <v>48000</v>
      </c>
      <c r="I72" s="57">
        <v>20188.47</v>
      </c>
      <c r="J72" s="55"/>
      <c r="K72" s="55"/>
      <c r="L72" s="55"/>
    </row>
    <row r="73" spans="1:12" ht="27.6" customHeight="1" x14ac:dyDescent="0.25">
      <c r="B73" s="47"/>
      <c r="C73" s="47"/>
      <c r="D73" s="47"/>
      <c r="E73" s="47"/>
      <c r="F73" s="32" t="s">
        <v>277</v>
      </c>
      <c r="G73" s="57">
        <v>138600</v>
      </c>
      <c r="H73" s="57">
        <v>138600</v>
      </c>
      <c r="I73" s="57">
        <v>61912.5</v>
      </c>
      <c r="J73" s="55"/>
      <c r="K73" s="55"/>
      <c r="L73" s="55"/>
    </row>
    <row r="74" spans="1:12" ht="109.5" customHeight="1" x14ac:dyDescent="0.25">
      <c r="B74" s="47"/>
      <c r="C74" s="47"/>
      <c r="D74" s="47"/>
      <c r="E74" s="47"/>
      <c r="F74" s="32" t="s">
        <v>541</v>
      </c>
      <c r="G74" s="57">
        <v>518000</v>
      </c>
      <c r="H74" s="57">
        <v>476000</v>
      </c>
      <c r="I74" s="57">
        <v>183305.82</v>
      </c>
      <c r="J74" s="55"/>
      <c r="K74" s="55"/>
      <c r="L74" s="55"/>
    </row>
    <row r="75" spans="1:12" ht="41.45" customHeight="1" x14ac:dyDescent="0.25">
      <c r="B75" s="47"/>
      <c r="C75" s="47"/>
      <c r="D75" s="47"/>
      <c r="E75" s="47"/>
      <c r="F75" s="32" t="s">
        <v>278</v>
      </c>
      <c r="G75" s="57">
        <v>236000</v>
      </c>
      <c r="H75" s="57">
        <v>184520</v>
      </c>
      <c r="I75" s="57">
        <v>133715.68</v>
      </c>
      <c r="J75" s="55"/>
      <c r="K75" s="55"/>
      <c r="L75" s="55"/>
    </row>
    <row r="76" spans="1:12" ht="31.15" customHeight="1" x14ac:dyDescent="0.25">
      <c r="B76" s="1" t="s">
        <v>447</v>
      </c>
      <c r="C76" s="1" t="s">
        <v>448</v>
      </c>
      <c r="D76" s="1" t="s">
        <v>449</v>
      </c>
      <c r="E76" s="47" t="s">
        <v>450</v>
      </c>
      <c r="F76" s="32" t="s">
        <v>451</v>
      </c>
      <c r="G76" s="57">
        <v>0</v>
      </c>
      <c r="H76" s="57">
        <v>0</v>
      </c>
      <c r="I76" s="57">
        <v>0</v>
      </c>
      <c r="J76" s="55">
        <v>137263</v>
      </c>
      <c r="K76" s="55">
        <v>137263</v>
      </c>
      <c r="L76" s="57">
        <v>72711.490000000005</v>
      </c>
    </row>
    <row r="77" spans="1:12" ht="42" customHeight="1" x14ac:dyDescent="0.3">
      <c r="B77" s="47"/>
      <c r="C77" s="47"/>
      <c r="D77" s="47"/>
      <c r="E77" s="47"/>
      <c r="F77" s="11" t="s">
        <v>328</v>
      </c>
      <c r="G77" s="56">
        <f>G78</f>
        <v>74400</v>
      </c>
      <c r="H77" s="56">
        <f>H78</f>
        <v>72400</v>
      </c>
      <c r="I77" s="56">
        <f>I78</f>
        <v>68001.8</v>
      </c>
      <c r="J77" s="55"/>
      <c r="K77" s="55"/>
      <c r="L77" s="55"/>
    </row>
    <row r="78" spans="1:12" ht="39" customHeight="1" x14ac:dyDescent="0.25">
      <c r="B78" s="7" t="s">
        <v>231</v>
      </c>
      <c r="C78" s="47">
        <v>3121</v>
      </c>
      <c r="D78" s="47"/>
      <c r="E78" s="47" t="s">
        <v>240</v>
      </c>
      <c r="F78" s="32" t="s">
        <v>471</v>
      </c>
      <c r="G78" s="48">
        <v>74400</v>
      </c>
      <c r="H78" s="48">
        <v>72400</v>
      </c>
      <c r="I78" s="57">
        <v>68001.8</v>
      </c>
      <c r="J78" s="55"/>
      <c r="K78" s="55"/>
      <c r="L78" s="55"/>
    </row>
    <row r="79" spans="1:12" s="54" customFormat="1" ht="35.25" customHeight="1" x14ac:dyDescent="0.3">
      <c r="A79" s="27"/>
      <c r="B79" s="59"/>
      <c r="C79" s="59"/>
      <c r="D79" s="59"/>
      <c r="E79" s="59"/>
      <c r="F79" s="62" t="s">
        <v>86</v>
      </c>
      <c r="G79" s="56">
        <f t="shared" ref="G79:L79" si="4">G80</f>
        <v>153000</v>
      </c>
      <c r="H79" s="56">
        <f t="shared" si="4"/>
        <v>137300</v>
      </c>
      <c r="I79" s="56">
        <f t="shared" si="4"/>
        <v>52234.57</v>
      </c>
      <c r="J79" s="56">
        <f t="shared" si="4"/>
        <v>0</v>
      </c>
      <c r="K79" s="56">
        <f t="shared" si="4"/>
        <v>0</v>
      </c>
      <c r="L79" s="56">
        <f t="shared" si="4"/>
        <v>0</v>
      </c>
    </row>
    <row r="80" spans="1:12" ht="40.9" customHeight="1" x14ac:dyDescent="0.25">
      <c r="B80" s="1" t="s">
        <v>87</v>
      </c>
      <c r="C80" s="1" t="s">
        <v>88</v>
      </c>
      <c r="D80" s="1" t="s">
        <v>89</v>
      </c>
      <c r="E80" s="5" t="s">
        <v>90</v>
      </c>
      <c r="F80" s="32" t="s">
        <v>91</v>
      </c>
      <c r="G80" s="48">
        <v>153000</v>
      </c>
      <c r="H80" s="48">
        <v>137300</v>
      </c>
      <c r="I80" s="57">
        <v>52234.57</v>
      </c>
      <c r="J80" s="57"/>
      <c r="K80" s="55"/>
      <c r="L80" s="55"/>
    </row>
    <row r="81" spans="1:12" s="54" customFormat="1" ht="39" customHeight="1" x14ac:dyDescent="0.3">
      <c r="A81" s="27"/>
      <c r="B81" s="59"/>
      <c r="C81" s="59"/>
      <c r="D81" s="59"/>
      <c r="E81" s="59"/>
      <c r="F81" s="62" t="s">
        <v>92</v>
      </c>
      <c r="G81" s="56">
        <f>G84+G86+G87+G88+G91+G90+G82+G83</f>
        <v>2312000</v>
      </c>
      <c r="H81" s="56">
        <f>H84+H86+H87+H88+H91+H90+H82+H83</f>
        <v>1806092</v>
      </c>
      <c r="I81" s="56">
        <f>I84+I86+I87+I88+I91+I90+I82+I83</f>
        <v>231421.53</v>
      </c>
      <c r="J81" s="56">
        <f>J84+J86+J87+J88+J91</f>
        <v>0</v>
      </c>
      <c r="K81" s="56">
        <f>K84+K86+K87+K88+K91</f>
        <v>0</v>
      </c>
      <c r="L81" s="56">
        <f>L84+L86+L87+L88+L91</f>
        <v>0</v>
      </c>
    </row>
    <row r="82" spans="1:12" s="54" customFormat="1" ht="60" customHeight="1" x14ac:dyDescent="0.25">
      <c r="A82" s="27"/>
      <c r="B82" s="47">
        <v>813031</v>
      </c>
      <c r="C82" s="47">
        <v>3031</v>
      </c>
      <c r="D82" s="47">
        <v>1030</v>
      </c>
      <c r="E82" s="32" t="s">
        <v>117</v>
      </c>
      <c r="F82" s="32" t="s">
        <v>136</v>
      </c>
      <c r="G82" s="57">
        <v>10000</v>
      </c>
      <c r="H82" s="57">
        <v>8000</v>
      </c>
      <c r="I82" s="57">
        <v>1695.06</v>
      </c>
      <c r="J82" s="52"/>
      <c r="K82" s="52"/>
      <c r="L82" s="52"/>
    </row>
    <row r="83" spans="1:12" s="54" customFormat="1" ht="65.45" customHeight="1" x14ac:dyDescent="0.25">
      <c r="A83" s="27"/>
      <c r="B83" s="47">
        <v>813033</v>
      </c>
      <c r="C83" s="47">
        <v>3033</v>
      </c>
      <c r="D83" s="47"/>
      <c r="E83" s="32" t="s">
        <v>124</v>
      </c>
      <c r="F83" s="32" t="s">
        <v>138</v>
      </c>
      <c r="G83" s="57">
        <v>18300</v>
      </c>
      <c r="H83" s="57">
        <v>6300</v>
      </c>
      <c r="I83" s="57">
        <v>4900</v>
      </c>
      <c r="J83" s="52"/>
      <c r="K83" s="52"/>
      <c r="L83" s="52"/>
    </row>
    <row r="84" spans="1:12" ht="117" customHeight="1" x14ac:dyDescent="0.25">
      <c r="B84" s="1" t="s">
        <v>93</v>
      </c>
      <c r="C84" s="1" t="s">
        <v>94</v>
      </c>
      <c r="D84" s="1" t="s">
        <v>95</v>
      </c>
      <c r="E84" s="5" t="s">
        <v>96</v>
      </c>
      <c r="F84" s="30" t="s">
        <v>97</v>
      </c>
      <c r="G84" s="57">
        <v>45700</v>
      </c>
      <c r="H84" s="57">
        <v>34310</v>
      </c>
      <c r="I84" s="57">
        <v>34270.76</v>
      </c>
      <c r="J84" s="55"/>
      <c r="K84" s="55"/>
      <c r="L84" s="55"/>
    </row>
    <row r="85" spans="1:12" ht="31.5" hidden="1" x14ac:dyDescent="0.25">
      <c r="B85" s="1" t="s">
        <v>98</v>
      </c>
      <c r="C85" s="1" t="s">
        <v>99</v>
      </c>
      <c r="D85" s="1"/>
      <c r="E85" s="5" t="s">
        <v>100</v>
      </c>
      <c r="F85" s="30"/>
      <c r="G85" s="57"/>
      <c r="H85" s="57"/>
      <c r="I85" s="55"/>
      <c r="J85" s="55"/>
      <c r="K85" s="55"/>
      <c r="L85" s="55"/>
    </row>
    <row r="86" spans="1:12" ht="102" customHeight="1" x14ac:dyDescent="0.25">
      <c r="B86" s="1" t="s">
        <v>101</v>
      </c>
      <c r="C86" s="1" t="s">
        <v>102</v>
      </c>
      <c r="D86" s="1" t="s">
        <v>103</v>
      </c>
      <c r="E86" s="5" t="s">
        <v>104</v>
      </c>
      <c r="F86" s="30" t="s">
        <v>105</v>
      </c>
      <c r="G86" s="57">
        <v>587000</v>
      </c>
      <c r="H86" s="57">
        <v>142000</v>
      </c>
      <c r="I86" s="57">
        <v>95120</v>
      </c>
      <c r="J86" s="55"/>
      <c r="K86" s="55"/>
      <c r="L86" s="55"/>
    </row>
    <row r="87" spans="1:12" ht="79.150000000000006" customHeight="1" x14ac:dyDescent="0.25">
      <c r="B87" s="1" t="s">
        <v>106</v>
      </c>
      <c r="C87" s="1" t="s">
        <v>107</v>
      </c>
      <c r="D87" s="1" t="s">
        <v>103</v>
      </c>
      <c r="E87" s="5" t="s">
        <v>108</v>
      </c>
      <c r="F87" s="30" t="s">
        <v>109</v>
      </c>
      <c r="G87" s="48">
        <v>73000</v>
      </c>
      <c r="H87" s="57">
        <v>50482</v>
      </c>
      <c r="I87" s="57">
        <v>47835.71</v>
      </c>
      <c r="J87" s="55"/>
      <c r="K87" s="55"/>
      <c r="L87" s="55"/>
    </row>
    <row r="88" spans="1:12" ht="16.5" hidden="1" customHeight="1" x14ac:dyDescent="0.25">
      <c r="B88" s="1" t="s">
        <v>110</v>
      </c>
      <c r="C88" s="1" t="s">
        <v>111</v>
      </c>
      <c r="D88" s="1" t="s">
        <v>38</v>
      </c>
      <c r="E88" s="5" t="s">
        <v>112</v>
      </c>
      <c r="F88" s="30" t="s">
        <v>113</v>
      </c>
      <c r="G88" s="48"/>
      <c r="H88" s="48"/>
      <c r="I88" s="55"/>
      <c r="J88" s="55"/>
      <c r="K88" s="55"/>
      <c r="L88" s="55"/>
    </row>
    <row r="89" spans="1:12" ht="16.5" hidden="1" customHeight="1" x14ac:dyDescent="0.25">
      <c r="B89" s="1"/>
      <c r="C89" s="1"/>
      <c r="D89" s="1"/>
      <c r="E89" s="5"/>
      <c r="F89" s="30"/>
      <c r="G89" s="48"/>
      <c r="H89" s="48"/>
      <c r="I89" s="55"/>
      <c r="J89" s="55"/>
      <c r="K89" s="55"/>
      <c r="L89" s="55"/>
    </row>
    <row r="90" spans="1:12" ht="90" customHeight="1" x14ac:dyDescent="0.25">
      <c r="B90" s="1" t="s">
        <v>132</v>
      </c>
      <c r="C90" s="1" t="s">
        <v>133</v>
      </c>
      <c r="D90" s="1" t="s">
        <v>134</v>
      </c>
      <c r="E90" s="5" t="s">
        <v>135</v>
      </c>
      <c r="F90" s="30" t="s">
        <v>258</v>
      </c>
      <c r="G90" s="57">
        <v>78000</v>
      </c>
      <c r="H90" s="57">
        <v>65000</v>
      </c>
      <c r="I90" s="57">
        <v>47600</v>
      </c>
      <c r="J90" s="55"/>
      <c r="K90" s="55"/>
      <c r="L90" s="55"/>
    </row>
    <row r="91" spans="1:12" ht="48" customHeight="1" x14ac:dyDescent="0.25">
      <c r="B91" s="1" t="s">
        <v>110</v>
      </c>
      <c r="C91" s="1" t="s">
        <v>111</v>
      </c>
      <c r="D91" s="1" t="s">
        <v>38</v>
      </c>
      <c r="E91" s="5" t="s">
        <v>112</v>
      </c>
      <c r="F91" s="30" t="s">
        <v>279</v>
      </c>
      <c r="G91" s="48">
        <v>1500000</v>
      </c>
      <c r="H91" s="48">
        <v>1500000</v>
      </c>
      <c r="I91" s="48">
        <v>0</v>
      </c>
      <c r="J91" s="57"/>
      <c r="K91" s="55"/>
      <c r="L91" s="57"/>
    </row>
    <row r="92" spans="1:12" ht="37.9" customHeight="1" x14ac:dyDescent="0.3">
      <c r="B92" s="1"/>
      <c r="C92" s="1"/>
      <c r="D92" s="1"/>
      <c r="E92" s="5"/>
      <c r="F92" s="99" t="s">
        <v>219</v>
      </c>
      <c r="G92" s="56">
        <f>G95+G93+G94</f>
        <v>1551501</v>
      </c>
      <c r="H92" s="56">
        <f>H95+H93+H94</f>
        <v>1551501</v>
      </c>
      <c r="I92" s="56">
        <f>I95+I93+I94</f>
        <v>1535455</v>
      </c>
      <c r="J92" s="56">
        <f>SUM(J93:J95)</f>
        <v>102953</v>
      </c>
      <c r="K92" s="56">
        <f>SUM(K93:K95)</f>
        <v>102953</v>
      </c>
      <c r="L92" s="56">
        <f>SUM(L93:L95)</f>
        <v>87953</v>
      </c>
    </row>
    <row r="93" spans="1:12" ht="41.45" customHeight="1" x14ac:dyDescent="0.25">
      <c r="B93" s="1" t="s">
        <v>270</v>
      </c>
      <c r="C93" s="1" t="s">
        <v>271</v>
      </c>
      <c r="D93" s="1" t="s">
        <v>239</v>
      </c>
      <c r="E93" s="5" t="s">
        <v>390</v>
      </c>
      <c r="F93" s="30" t="s">
        <v>472</v>
      </c>
      <c r="G93" s="57">
        <v>17300</v>
      </c>
      <c r="H93" s="57">
        <v>17300</v>
      </c>
      <c r="I93" s="57">
        <v>10800</v>
      </c>
      <c r="J93" s="57">
        <v>87953</v>
      </c>
      <c r="K93" s="57">
        <v>87953</v>
      </c>
      <c r="L93" s="57">
        <v>87953</v>
      </c>
    </row>
    <row r="94" spans="1:12" ht="33" customHeight="1" x14ac:dyDescent="0.25">
      <c r="B94" s="1" t="s">
        <v>478</v>
      </c>
      <c r="C94" s="1" t="s">
        <v>479</v>
      </c>
      <c r="D94" s="1" t="s">
        <v>64</v>
      </c>
      <c r="E94" s="5" t="s">
        <v>480</v>
      </c>
      <c r="F94" s="30" t="s">
        <v>483</v>
      </c>
      <c r="G94" s="57">
        <v>9546</v>
      </c>
      <c r="H94" s="57">
        <v>9546</v>
      </c>
      <c r="I94" s="57">
        <v>0</v>
      </c>
      <c r="J94" s="57">
        <v>15000</v>
      </c>
      <c r="K94" s="57">
        <v>15000</v>
      </c>
      <c r="L94" s="57">
        <v>0</v>
      </c>
    </row>
    <row r="95" spans="1:12" ht="45" customHeight="1" x14ac:dyDescent="0.25">
      <c r="B95" s="1" t="s">
        <v>132</v>
      </c>
      <c r="C95" s="1" t="s">
        <v>133</v>
      </c>
      <c r="D95" s="1" t="s">
        <v>134</v>
      </c>
      <c r="E95" s="5" t="s">
        <v>135</v>
      </c>
      <c r="F95" s="30" t="s">
        <v>344</v>
      </c>
      <c r="G95" s="48">
        <v>1524655</v>
      </c>
      <c r="H95" s="48">
        <v>1524655</v>
      </c>
      <c r="I95" s="48">
        <v>1524655</v>
      </c>
      <c r="J95" s="57"/>
      <c r="K95" s="57"/>
      <c r="L95" s="57"/>
    </row>
    <row r="96" spans="1:12" s="54" customFormat="1" ht="28.9" customHeight="1" x14ac:dyDescent="0.3">
      <c r="A96" s="27"/>
      <c r="B96" s="1"/>
      <c r="C96" s="1"/>
      <c r="D96" s="1"/>
      <c r="E96" s="5"/>
      <c r="F96" s="62" t="s">
        <v>114</v>
      </c>
      <c r="G96" s="56">
        <f t="shared" ref="G96:L96" si="5">G97+G98+G99+G100+G101+G102+G103+G104+G105</f>
        <v>6675800</v>
      </c>
      <c r="H96" s="56">
        <f t="shared" si="5"/>
        <v>5104523</v>
      </c>
      <c r="I96" s="56">
        <f t="shared" si="5"/>
        <v>2963576.4499999997</v>
      </c>
      <c r="J96" s="52">
        <f t="shared" si="5"/>
        <v>0</v>
      </c>
      <c r="K96" s="52">
        <f t="shared" si="5"/>
        <v>0</v>
      </c>
      <c r="L96" s="52">
        <f t="shared" si="5"/>
        <v>0</v>
      </c>
    </row>
    <row r="97" spans="2:12" ht="47.45" customHeight="1" x14ac:dyDescent="0.25">
      <c r="B97" s="1" t="s">
        <v>115</v>
      </c>
      <c r="C97" s="1" t="s">
        <v>116</v>
      </c>
      <c r="D97" s="1" t="s">
        <v>103</v>
      </c>
      <c r="E97" s="3" t="s">
        <v>117</v>
      </c>
      <c r="F97" s="32" t="s">
        <v>136</v>
      </c>
      <c r="G97" s="57">
        <v>20000</v>
      </c>
      <c r="H97" s="57">
        <v>14900</v>
      </c>
      <c r="I97" s="57">
        <v>6286.61</v>
      </c>
      <c r="J97" s="55"/>
      <c r="K97" s="55"/>
      <c r="L97" s="55"/>
    </row>
    <row r="98" spans="2:12" ht="37.9" customHeight="1" x14ac:dyDescent="0.25">
      <c r="B98" s="1" t="s">
        <v>118</v>
      </c>
      <c r="C98" s="1" t="s">
        <v>119</v>
      </c>
      <c r="D98" s="1" t="s">
        <v>120</v>
      </c>
      <c r="E98" s="3" t="s">
        <v>121</v>
      </c>
      <c r="F98" s="32" t="s">
        <v>137</v>
      </c>
      <c r="G98" s="57">
        <v>200000</v>
      </c>
      <c r="H98" s="57">
        <v>150020</v>
      </c>
      <c r="I98" s="57">
        <v>89493.41</v>
      </c>
      <c r="J98" s="55"/>
      <c r="K98" s="55"/>
      <c r="L98" s="55"/>
    </row>
    <row r="99" spans="2:12" ht="66.599999999999994" customHeight="1" x14ac:dyDescent="0.25">
      <c r="B99" s="1" t="s">
        <v>122</v>
      </c>
      <c r="C99" s="1" t="s">
        <v>123</v>
      </c>
      <c r="D99" s="1" t="s">
        <v>120</v>
      </c>
      <c r="E99" s="5" t="s">
        <v>124</v>
      </c>
      <c r="F99" s="32" t="s">
        <v>138</v>
      </c>
      <c r="G99" s="57">
        <v>3196700</v>
      </c>
      <c r="H99" s="57">
        <v>2595200</v>
      </c>
      <c r="I99" s="57">
        <v>1282403</v>
      </c>
      <c r="J99" s="55"/>
      <c r="K99" s="55"/>
      <c r="L99" s="55"/>
    </row>
    <row r="100" spans="2:12" ht="65.45" customHeight="1" x14ac:dyDescent="0.25">
      <c r="B100" s="1" t="s">
        <v>125</v>
      </c>
      <c r="C100" s="1" t="s">
        <v>126</v>
      </c>
      <c r="D100" s="1" t="s">
        <v>120</v>
      </c>
      <c r="E100" s="5" t="s">
        <v>127</v>
      </c>
      <c r="F100" s="32" t="s">
        <v>139</v>
      </c>
      <c r="G100" s="57">
        <v>160000</v>
      </c>
      <c r="H100" s="57">
        <v>129500</v>
      </c>
      <c r="I100" s="57">
        <v>39988.449999999997</v>
      </c>
      <c r="J100" s="55"/>
      <c r="K100" s="55"/>
      <c r="L100" s="55"/>
    </row>
    <row r="101" spans="2:12" ht="139.5" customHeight="1" x14ac:dyDescent="0.25">
      <c r="B101" s="1" t="s">
        <v>128</v>
      </c>
      <c r="C101" s="1" t="s">
        <v>129</v>
      </c>
      <c r="D101" s="1" t="s">
        <v>130</v>
      </c>
      <c r="E101" s="3" t="s">
        <v>131</v>
      </c>
      <c r="F101" s="32" t="s">
        <v>140</v>
      </c>
      <c r="G101" s="57">
        <v>200000</v>
      </c>
      <c r="H101" s="57">
        <v>150200</v>
      </c>
      <c r="I101" s="57">
        <v>140486.6</v>
      </c>
      <c r="J101" s="55"/>
      <c r="K101" s="55"/>
      <c r="L101" s="55"/>
    </row>
    <row r="102" spans="2:12" ht="130.5" customHeight="1" x14ac:dyDescent="0.25">
      <c r="B102" s="1" t="s">
        <v>93</v>
      </c>
      <c r="C102" s="1" t="s">
        <v>94</v>
      </c>
      <c r="D102" s="1" t="s">
        <v>95</v>
      </c>
      <c r="E102" s="5" t="s">
        <v>96</v>
      </c>
      <c r="F102" s="32" t="s">
        <v>141</v>
      </c>
      <c r="G102" s="57">
        <v>114000</v>
      </c>
      <c r="H102" s="57">
        <v>85550</v>
      </c>
      <c r="I102" s="57">
        <v>71023.39</v>
      </c>
      <c r="J102" s="55"/>
      <c r="K102" s="55"/>
      <c r="L102" s="55"/>
    </row>
    <row r="103" spans="2:12" ht="142.5" customHeight="1" x14ac:dyDescent="0.25">
      <c r="B103" s="1" t="s">
        <v>101</v>
      </c>
      <c r="C103" s="1" t="s">
        <v>102</v>
      </c>
      <c r="D103" s="1" t="s">
        <v>103</v>
      </c>
      <c r="E103" s="5" t="s">
        <v>104</v>
      </c>
      <c r="F103" s="32" t="s">
        <v>475</v>
      </c>
      <c r="G103" s="57">
        <v>654100</v>
      </c>
      <c r="H103" s="57">
        <v>477900</v>
      </c>
      <c r="I103" s="57">
        <v>281116.90000000002</v>
      </c>
      <c r="J103" s="55"/>
      <c r="K103" s="55"/>
      <c r="L103" s="55"/>
    </row>
    <row r="104" spans="2:12" ht="82.9" customHeight="1" x14ac:dyDescent="0.25">
      <c r="B104" s="1" t="s">
        <v>106</v>
      </c>
      <c r="C104" s="1" t="s">
        <v>107</v>
      </c>
      <c r="D104" s="1" t="s">
        <v>103</v>
      </c>
      <c r="E104" s="5" t="s">
        <v>108</v>
      </c>
      <c r="F104" s="32" t="s">
        <v>108</v>
      </c>
      <c r="G104" s="57">
        <v>274900</v>
      </c>
      <c r="H104" s="57">
        <v>203053</v>
      </c>
      <c r="I104" s="57">
        <v>169708.77</v>
      </c>
      <c r="J104" s="55"/>
      <c r="K104" s="55"/>
      <c r="L104" s="55"/>
    </row>
    <row r="105" spans="2:12" ht="97.5" customHeight="1" x14ac:dyDescent="0.25">
      <c r="B105" s="1" t="s">
        <v>132</v>
      </c>
      <c r="C105" s="1" t="s">
        <v>133</v>
      </c>
      <c r="D105" s="1" t="s">
        <v>134</v>
      </c>
      <c r="E105" s="5" t="s">
        <v>135</v>
      </c>
      <c r="F105" s="32" t="s">
        <v>495</v>
      </c>
      <c r="G105" s="57">
        <v>1856100</v>
      </c>
      <c r="H105" s="57">
        <v>1298200</v>
      </c>
      <c r="I105" s="57">
        <v>883069.32</v>
      </c>
      <c r="J105" s="55"/>
      <c r="K105" s="55"/>
      <c r="L105" s="55"/>
    </row>
    <row r="106" spans="2:12" ht="43.5" hidden="1" customHeight="1" x14ac:dyDescent="0.25">
      <c r="B106" s="1"/>
      <c r="C106" s="1"/>
      <c r="D106" s="1"/>
      <c r="E106" s="5"/>
      <c r="F106" s="60" t="s">
        <v>219</v>
      </c>
      <c r="G106" s="56">
        <f>G107+G108+G110+G109+G111+G112+G117</f>
        <v>55640</v>
      </c>
      <c r="H106" s="56"/>
      <c r="I106" s="56">
        <f>I107+I108+I110+I109+I111+I112+I117</f>
        <v>25768.71</v>
      </c>
      <c r="J106" s="56">
        <f>J107+J108+J110+J109+J111+J112+J117</f>
        <v>0</v>
      </c>
      <c r="K106" s="56">
        <f>K107+K108+K110+K109+K111+K112+K117</f>
        <v>0</v>
      </c>
      <c r="L106" s="56">
        <f>L107+L108+L110+L109+L111+L112+L117</f>
        <v>0</v>
      </c>
    </row>
    <row r="107" spans="2:12" ht="116.25" hidden="1" customHeight="1" x14ac:dyDescent="0.25">
      <c r="B107" s="1" t="s">
        <v>248</v>
      </c>
      <c r="C107" s="1" t="s">
        <v>249</v>
      </c>
      <c r="D107" s="1" t="s">
        <v>250</v>
      </c>
      <c r="E107" s="5" t="s">
        <v>251</v>
      </c>
      <c r="F107" s="6"/>
      <c r="G107" s="48"/>
      <c r="H107" s="48"/>
      <c r="I107" s="57"/>
      <c r="J107" s="55"/>
      <c r="K107" s="55"/>
      <c r="L107" s="55"/>
    </row>
    <row r="108" spans="2:12" ht="58.5" hidden="1" customHeight="1" x14ac:dyDescent="0.25">
      <c r="B108" s="1" t="s">
        <v>132</v>
      </c>
      <c r="C108" s="1" t="s">
        <v>133</v>
      </c>
      <c r="D108" s="1" t="s">
        <v>134</v>
      </c>
      <c r="E108" s="5" t="s">
        <v>135</v>
      </c>
      <c r="F108" s="6"/>
      <c r="G108" s="48"/>
      <c r="H108" s="48"/>
      <c r="I108" s="57"/>
      <c r="J108" s="55"/>
      <c r="K108" s="55"/>
      <c r="L108" s="55"/>
    </row>
    <row r="109" spans="2:12" ht="129.75" hidden="1" customHeight="1" x14ac:dyDescent="0.25">
      <c r="B109" s="1" t="s">
        <v>106</v>
      </c>
      <c r="C109" s="1" t="s">
        <v>107</v>
      </c>
      <c r="D109" s="1" t="s">
        <v>103</v>
      </c>
      <c r="E109" s="5" t="s">
        <v>108</v>
      </c>
      <c r="F109" s="6"/>
      <c r="G109" s="48"/>
      <c r="H109" s="48"/>
      <c r="I109" s="57"/>
      <c r="J109" s="55"/>
      <c r="K109" s="55"/>
      <c r="L109" s="55"/>
    </row>
    <row r="110" spans="2:12" ht="58.5" hidden="1" customHeight="1" x14ac:dyDescent="0.25">
      <c r="B110" s="1" t="s">
        <v>270</v>
      </c>
      <c r="C110" s="1" t="s">
        <v>271</v>
      </c>
      <c r="D110" s="1" t="s">
        <v>239</v>
      </c>
      <c r="E110" s="5" t="s">
        <v>203</v>
      </c>
      <c r="F110" s="6"/>
      <c r="G110" s="48"/>
      <c r="H110" s="48"/>
      <c r="I110" s="57"/>
      <c r="J110" s="48"/>
      <c r="K110" s="57"/>
      <c r="L110" s="57"/>
    </row>
    <row r="111" spans="2:12" ht="58.5" hidden="1" customHeight="1" x14ac:dyDescent="0.25">
      <c r="B111" s="1" t="s">
        <v>270</v>
      </c>
      <c r="C111" s="1" t="s">
        <v>271</v>
      </c>
      <c r="D111" s="1" t="s">
        <v>239</v>
      </c>
      <c r="E111" s="5" t="s">
        <v>203</v>
      </c>
      <c r="F111" s="6"/>
      <c r="G111" s="48"/>
      <c r="H111" s="48"/>
      <c r="I111" s="57"/>
      <c r="J111" s="55"/>
      <c r="K111" s="57"/>
      <c r="L111" s="57"/>
    </row>
    <row r="112" spans="2:12" ht="39" hidden="1" customHeight="1" x14ac:dyDescent="0.25">
      <c r="B112" s="1"/>
      <c r="C112" s="1"/>
      <c r="D112" s="1"/>
      <c r="E112" s="5"/>
      <c r="F112" s="6"/>
      <c r="G112" s="48"/>
      <c r="H112" s="48"/>
      <c r="I112" s="57"/>
      <c r="J112" s="55"/>
      <c r="K112" s="57"/>
      <c r="L112" s="57"/>
    </row>
    <row r="113" spans="1:13" ht="99" customHeight="1" x14ac:dyDescent="0.3">
      <c r="B113" s="1"/>
      <c r="C113" s="1"/>
      <c r="D113" s="1"/>
      <c r="E113" s="5" t="s">
        <v>345</v>
      </c>
      <c r="F113" s="62" t="s">
        <v>395</v>
      </c>
      <c r="G113" s="56">
        <f>G114+G115+G116+G117+G118+G119+G120+G121</f>
        <v>4824638</v>
      </c>
      <c r="H113" s="56">
        <f>H114+H115+H116+H117+H118+H119+H120+H121</f>
        <v>4795138</v>
      </c>
      <c r="I113" s="56">
        <f>I114+I115+I116+I117+I118+I119+I120+I121</f>
        <v>3758705.29</v>
      </c>
      <c r="J113" s="56">
        <f>J115+J116+J118+J117+J119+J120+J121+J114</f>
        <v>6594655</v>
      </c>
      <c r="K113" s="56">
        <f>K115+K116+K118+K117+K119+K120+K121+K114</f>
        <v>6594655</v>
      </c>
      <c r="L113" s="56">
        <f>L115+L116+L118+L117+L119+L120+L121+L114</f>
        <v>6328704.5600000005</v>
      </c>
    </row>
    <row r="114" spans="1:13" ht="27.6" customHeight="1" x14ac:dyDescent="0.25">
      <c r="B114" s="1" t="s">
        <v>371</v>
      </c>
      <c r="C114" s="1" t="s">
        <v>372</v>
      </c>
      <c r="D114" s="1" t="s">
        <v>361</v>
      </c>
      <c r="E114" s="3" t="s">
        <v>373</v>
      </c>
      <c r="F114" s="6" t="s">
        <v>349</v>
      </c>
      <c r="G114" s="57">
        <v>90150</v>
      </c>
      <c r="H114" s="57">
        <v>90150</v>
      </c>
      <c r="I114" s="57">
        <v>34651.599999999999</v>
      </c>
      <c r="J114" s="57"/>
      <c r="K114" s="57"/>
      <c r="L114" s="57"/>
    </row>
    <row r="115" spans="1:13" ht="36" customHeight="1" x14ac:dyDescent="0.25">
      <c r="B115" s="1" t="s">
        <v>270</v>
      </c>
      <c r="C115" s="1" t="s">
        <v>271</v>
      </c>
      <c r="D115" s="1" t="s">
        <v>239</v>
      </c>
      <c r="E115" s="5"/>
      <c r="F115" s="6" t="s">
        <v>515</v>
      </c>
      <c r="G115" s="57">
        <v>1903415</v>
      </c>
      <c r="H115" s="57">
        <v>1903415</v>
      </c>
      <c r="I115" s="57">
        <v>1527255</v>
      </c>
      <c r="J115" s="57">
        <v>6550655</v>
      </c>
      <c r="K115" s="57">
        <v>6550655</v>
      </c>
      <c r="L115" s="57">
        <v>6284855.6600000001</v>
      </c>
    </row>
    <row r="116" spans="1:13" ht="34.15" customHeight="1" x14ac:dyDescent="0.25">
      <c r="B116" s="1" t="s">
        <v>82</v>
      </c>
      <c r="C116" s="1" t="s">
        <v>83</v>
      </c>
      <c r="D116" s="1" t="s">
        <v>84</v>
      </c>
      <c r="E116" s="5"/>
      <c r="F116" s="6" t="s">
        <v>452</v>
      </c>
      <c r="G116" s="57">
        <v>2664949</v>
      </c>
      <c r="H116" s="57">
        <v>2664949</v>
      </c>
      <c r="I116" s="57">
        <v>2090545.98</v>
      </c>
      <c r="J116" s="57">
        <v>44000</v>
      </c>
      <c r="K116" s="57">
        <v>44000</v>
      </c>
      <c r="L116" s="57">
        <v>43848.9</v>
      </c>
    </row>
    <row r="117" spans="1:13" ht="24.6" customHeight="1" x14ac:dyDescent="0.25">
      <c r="B117" s="1" t="s">
        <v>347</v>
      </c>
      <c r="C117" s="1" t="s">
        <v>249</v>
      </c>
      <c r="D117" s="1"/>
      <c r="E117" s="5"/>
      <c r="F117" s="6" t="s">
        <v>346</v>
      </c>
      <c r="G117" s="57">
        <v>55640</v>
      </c>
      <c r="H117" s="57">
        <v>26140</v>
      </c>
      <c r="I117" s="57">
        <v>25768.71</v>
      </c>
      <c r="J117" s="55"/>
      <c r="K117" s="57"/>
      <c r="L117" s="57"/>
    </row>
    <row r="118" spans="1:13" ht="24" customHeight="1" x14ac:dyDescent="0.25">
      <c r="B118" s="1" t="s">
        <v>231</v>
      </c>
      <c r="C118" s="1" t="s">
        <v>348</v>
      </c>
      <c r="D118" s="1" t="s">
        <v>151</v>
      </c>
      <c r="E118" s="5"/>
      <c r="F118" s="6" t="s">
        <v>482</v>
      </c>
      <c r="G118" s="57">
        <v>10000</v>
      </c>
      <c r="H118" s="57">
        <v>10000</v>
      </c>
      <c r="I118" s="57">
        <v>10000</v>
      </c>
      <c r="J118" s="55"/>
      <c r="K118" s="57"/>
      <c r="L118" s="57"/>
    </row>
    <row r="119" spans="1:13" ht="63" x14ac:dyDescent="0.25">
      <c r="B119" s="1" t="s">
        <v>367</v>
      </c>
      <c r="C119" s="1" t="s">
        <v>176</v>
      </c>
      <c r="D119" s="1" t="s">
        <v>177</v>
      </c>
      <c r="E119" s="3" t="s">
        <v>178</v>
      </c>
      <c r="F119" s="6" t="s">
        <v>481</v>
      </c>
      <c r="G119" s="57">
        <v>60000</v>
      </c>
      <c r="H119" s="57">
        <v>60000</v>
      </c>
      <c r="I119" s="57">
        <v>30000</v>
      </c>
      <c r="J119" s="55"/>
      <c r="K119" s="57"/>
      <c r="L119" s="57"/>
    </row>
    <row r="120" spans="1:13" ht="63" x14ac:dyDescent="0.25">
      <c r="B120" s="1" t="s">
        <v>110</v>
      </c>
      <c r="C120" s="1" t="s">
        <v>111</v>
      </c>
      <c r="D120" s="1" t="s">
        <v>38</v>
      </c>
      <c r="E120" s="3" t="s">
        <v>112</v>
      </c>
      <c r="F120" s="6" t="s">
        <v>370</v>
      </c>
      <c r="G120" s="57">
        <v>27079</v>
      </c>
      <c r="H120" s="57">
        <v>27079</v>
      </c>
      <c r="I120" s="57">
        <v>27079</v>
      </c>
      <c r="J120" s="55"/>
      <c r="K120" s="57"/>
      <c r="L120" s="57"/>
    </row>
    <row r="121" spans="1:13" ht="94.5" x14ac:dyDescent="0.25">
      <c r="B121" s="1" t="s">
        <v>368</v>
      </c>
      <c r="C121" s="1" t="s">
        <v>264</v>
      </c>
      <c r="D121" s="1" t="s">
        <v>38</v>
      </c>
      <c r="E121" s="5" t="s">
        <v>265</v>
      </c>
      <c r="F121" s="6" t="s">
        <v>369</v>
      </c>
      <c r="G121" s="57">
        <v>13405</v>
      </c>
      <c r="H121" s="57">
        <v>13405</v>
      </c>
      <c r="I121" s="57">
        <v>13405</v>
      </c>
      <c r="J121" s="55"/>
      <c r="K121" s="57"/>
      <c r="L121" s="57"/>
    </row>
    <row r="122" spans="1:13" s="61" customFormat="1" ht="40.15" customHeight="1" x14ac:dyDescent="0.3">
      <c r="A122" s="43"/>
      <c r="B122" s="86"/>
      <c r="C122" s="86"/>
      <c r="D122" s="86"/>
      <c r="E122" s="86" t="s">
        <v>5</v>
      </c>
      <c r="F122" s="62"/>
      <c r="G122" s="87">
        <f t="shared" ref="G122:L122" si="6">G113+G96+G92+G81+G79+G77+G53</f>
        <v>36557926</v>
      </c>
      <c r="H122" s="87">
        <f t="shared" si="6"/>
        <v>32813121</v>
      </c>
      <c r="I122" s="87">
        <f t="shared" si="6"/>
        <v>23357694.240000002</v>
      </c>
      <c r="J122" s="87">
        <f t="shared" si="6"/>
        <v>8241868</v>
      </c>
      <c r="K122" s="87">
        <f t="shared" si="6"/>
        <v>8241868</v>
      </c>
      <c r="L122" s="87">
        <f t="shared" si="6"/>
        <v>7113013.0500000007</v>
      </c>
      <c r="M122" s="87">
        <f>I122+L122+I140+L140</f>
        <v>30919900.690000001</v>
      </c>
    </row>
    <row r="123" spans="1:13" s="54" customFormat="1" ht="56.25" customHeight="1" x14ac:dyDescent="0.3">
      <c r="A123" s="27"/>
      <c r="B123" s="51" t="s">
        <v>223</v>
      </c>
      <c r="C123" s="59"/>
      <c r="D123" s="59"/>
      <c r="E123" s="62" t="s">
        <v>222</v>
      </c>
      <c r="F123" s="60"/>
      <c r="G123" s="52"/>
      <c r="H123" s="52"/>
      <c r="I123" s="52"/>
      <c r="J123" s="52"/>
      <c r="K123" s="52"/>
      <c r="L123" s="52"/>
    </row>
    <row r="124" spans="1:13" s="54" customFormat="1" ht="55.5" customHeight="1" x14ac:dyDescent="0.3">
      <c r="A124" s="27"/>
      <c r="B124" s="1"/>
      <c r="C124" s="1"/>
      <c r="D124" s="1"/>
      <c r="E124" s="3"/>
      <c r="F124" s="62" t="s">
        <v>395</v>
      </c>
      <c r="G124" s="52">
        <f>G125+G126</f>
        <v>10000</v>
      </c>
      <c r="H124" s="52">
        <f>H125+H126</f>
        <v>10000</v>
      </c>
      <c r="I124" s="52">
        <f>I125+I126</f>
        <v>10000</v>
      </c>
      <c r="J124" s="52"/>
      <c r="K124" s="52"/>
      <c r="L124" s="52"/>
    </row>
    <row r="125" spans="1:13" s="54" customFormat="1" ht="82.9" customHeight="1" x14ac:dyDescent="0.25">
      <c r="A125" s="27"/>
      <c r="B125" s="1" t="s">
        <v>386</v>
      </c>
      <c r="C125" s="1" t="s">
        <v>372</v>
      </c>
      <c r="D125" s="1" t="s">
        <v>361</v>
      </c>
      <c r="E125" s="3" t="s">
        <v>380</v>
      </c>
      <c r="F125" s="32" t="s">
        <v>385</v>
      </c>
      <c r="G125" s="48">
        <v>5000</v>
      </c>
      <c r="H125" s="48">
        <v>5000</v>
      </c>
      <c r="I125" s="48">
        <v>5000</v>
      </c>
      <c r="J125" s="52"/>
      <c r="K125" s="52"/>
      <c r="L125" s="52"/>
    </row>
    <row r="126" spans="1:13" s="54" customFormat="1" ht="102" customHeight="1" x14ac:dyDescent="0.25">
      <c r="A126" s="27"/>
      <c r="B126" s="7" t="s">
        <v>300</v>
      </c>
      <c r="C126" s="47">
        <v>3111</v>
      </c>
      <c r="D126" s="47">
        <v>1040</v>
      </c>
      <c r="E126" s="32" t="s">
        <v>301</v>
      </c>
      <c r="F126" s="32" t="s">
        <v>385</v>
      </c>
      <c r="G126" s="48">
        <v>5000</v>
      </c>
      <c r="H126" s="48">
        <v>5000</v>
      </c>
      <c r="I126" s="48">
        <v>5000</v>
      </c>
      <c r="J126" s="52"/>
      <c r="K126" s="52"/>
      <c r="L126" s="52"/>
    </row>
    <row r="127" spans="1:13" s="54" customFormat="1" ht="42" customHeight="1" x14ac:dyDescent="0.3">
      <c r="A127" s="27"/>
      <c r="B127" s="7"/>
      <c r="C127" s="47"/>
      <c r="D127" s="47"/>
      <c r="E127" s="32"/>
      <c r="F127" s="62" t="s">
        <v>552</v>
      </c>
      <c r="G127" s="56">
        <f>G128+G129+G130+G136</f>
        <v>985232</v>
      </c>
      <c r="H127" s="56">
        <f>H128+H129+H130+H136</f>
        <v>569232</v>
      </c>
      <c r="I127" s="56">
        <f>I128+I129+I130+I136</f>
        <v>346393.39999999997</v>
      </c>
      <c r="J127" s="56">
        <f>J129+J130+J131+J133+J134+J136</f>
        <v>87732</v>
      </c>
      <c r="K127" s="56">
        <f>K129+K130+K131+K133+K134+K136</f>
        <v>64732</v>
      </c>
      <c r="L127" s="56">
        <f>L129+L130+L131+L133+L134+L136</f>
        <v>64732</v>
      </c>
    </row>
    <row r="128" spans="1:13" s="54" customFormat="1" ht="121.5" customHeight="1" x14ac:dyDescent="0.25">
      <c r="A128" s="27"/>
      <c r="B128" s="7" t="s">
        <v>300</v>
      </c>
      <c r="C128" s="47">
        <v>3111</v>
      </c>
      <c r="D128" s="47">
        <v>1040</v>
      </c>
      <c r="E128" s="32" t="s">
        <v>301</v>
      </c>
      <c r="F128" s="32" t="s">
        <v>476</v>
      </c>
      <c r="G128" s="57">
        <v>938232</v>
      </c>
      <c r="H128" s="57">
        <v>525232</v>
      </c>
      <c r="I128" s="57">
        <v>325294.36</v>
      </c>
      <c r="J128" s="48"/>
      <c r="K128" s="48"/>
      <c r="L128" s="48"/>
    </row>
    <row r="129" spans="1:12" s="54" customFormat="1" ht="54" customHeight="1" x14ac:dyDescent="0.25">
      <c r="A129" s="27"/>
      <c r="B129" s="7" t="s">
        <v>406</v>
      </c>
      <c r="C129" s="47">
        <v>3112</v>
      </c>
      <c r="D129" s="47">
        <v>1040</v>
      </c>
      <c r="E129" s="32" t="s">
        <v>453</v>
      </c>
      <c r="F129" s="32" t="s">
        <v>224</v>
      </c>
      <c r="G129" s="57">
        <v>28000</v>
      </c>
      <c r="H129" s="57">
        <v>25000</v>
      </c>
      <c r="I129" s="57">
        <v>5100</v>
      </c>
      <c r="J129" s="48"/>
      <c r="K129" s="48"/>
      <c r="L129" s="48"/>
    </row>
    <row r="130" spans="1:12" s="54" customFormat="1" ht="53.45" customHeight="1" x14ac:dyDescent="0.25">
      <c r="A130" s="27"/>
      <c r="B130" s="7" t="s">
        <v>406</v>
      </c>
      <c r="C130" s="47">
        <v>3112</v>
      </c>
      <c r="D130" s="47">
        <v>1040</v>
      </c>
      <c r="E130" s="32" t="s">
        <v>453</v>
      </c>
      <c r="F130" s="32" t="s">
        <v>272</v>
      </c>
      <c r="G130" s="57">
        <v>19000</v>
      </c>
      <c r="H130" s="57">
        <v>19000</v>
      </c>
      <c r="I130" s="57">
        <v>15999.04</v>
      </c>
      <c r="J130" s="48"/>
      <c r="K130" s="48"/>
      <c r="L130" s="48"/>
    </row>
    <row r="131" spans="1:12" s="54" customFormat="1" ht="39.75" hidden="1" customHeight="1" x14ac:dyDescent="0.25">
      <c r="A131" s="27"/>
      <c r="B131" s="7" t="s">
        <v>407</v>
      </c>
      <c r="C131" s="47"/>
      <c r="D131" s="47"/>
      <c r="E131" s="59"/>
      <c r="F131" s="32" t="s">
        <v>302</v>
      </c>
      <c r="G131" s="57"/>
      <c r="H131" s="57"/>
      <c r="I131" s="57"/>
      <c r="J131" s="48"/>
      <c r="K131" s="48"/>
      <c r="L131" s="48"/>
    </row>
    <row r="132" spans="1:12" s="54" customFormat="1" ht="43.5" hidden="1" customHeight="1" x14ac:dyDescent="0.25">
      <c r="A132" s="27"/>
      <c r="B132" s="7"/>
      <c r="C132" s="47"/>
      <c r="D132" s="47"/>
      <c r="E132" s="59"/>
      <c r="F132" s="32"/>
      <c r="G132" s="57"/>
      <c r="H132" s="57"/>
      <c r="I132" s="57"/>
      <c r="J132" s="48"/>
      <c r="K132" s="48"/>
      <c r="L132" s="48"/>
    </row>
    <row r="133" spans="1:12" s="54" customFormat="1" ht="41.25" hidden="1" customHeight="1" x14ac:dyDescent="0.25">
      <c r="A133" s="27"/>
      <c r="B133" s="7" t="s">
        <v>408</v>
      </c>
      <c r="C133" s="47"/>
      <c r="D133" s="59"/>
      <c r="E133" s="59"/>
      <c r="F133" s="32"/>
      <c r="G133" s="48"/>
      <c r="H133" s="48"/>
      <c r="I133" s="48"/>
      <c r="J133" s="48"/>
      <c r="K133" s="48"/>
      <c r="L133" s="48"/>
    </row>
    <row r="134" spans="1:12" s="54" customFormat="1" ht="34.5" hidden="1" customHeight="1" x14ac:dyDescent="0.25">
      <c r="A134" s="27"/>
      <c r="B134" s="7" t="s">
        <v>409</v>
      </c>
      <c r="C134" s="47"/>
      <c r="D134" s="59"/>
      <c r="E134" s="59"/>
      <c r="F134" s="32"/>
      <c r="G134" s="48"/>
      <c r="H134" s="48"/>
      <c r="I134" s="48"/>
      <c r="J134" s="48"/>
      <c r="K134" s="48"/>
      <c r="L134" s="48"/>
    </row>
    <row r="135" spans="1:12" s="54" customFormat="1" ht="151.5" hidden="1" customHeight="1" x14ac:dyDescent="0.25">
      <c r="A135" s="27"/>
      <c r="B135" s="7" t="s">
        <v>410</v>
      </c>
      <c r="C135" s="47">
        <v>3111</v>
      </c>
      <c r="D135" s="47">
        <v>1040</v>
      </c>
      <c r="E135" s="32" t="s">
        <v>301</v>
      </c>
      <c r="F135" s="60" t="s">
        <v>219</v>
      </c>
      <c r="G135" s="48"/>
      <c r="H135" s="48"/>
      <c r="I135" s="48"/>
      <c r="J135" s="52">
        <f>J137</f>
        <v>19663</v>
      </c>
      <c r="K135" s="52">
        <f>K137</f>
        <v>19663</v>
      </c>
      <c r="L135" s="52">
        <f>L137</f>
        <v>19568</v>
      </c>
    </row>
    <row r="136" spans="1:12" s="54" customFormat="1" ht="198" customHeight="1" x14ac:dyDescent="0.25">
      <c r="A136" s="27"/>
      <c r="B136" s="7" t="s">
        <v>411</v>
      </c>
      <c r="C136" s="47">
        <v>7691</v>
      </c>
      <c r="D136" s="47"/>
      <c r="E136" s="32" t="s">
        <v>244</v>
      </c>
      <c r="F136" s="32" t="s">
        <v>454</v>
      </c>
      <c r="G136" s="48"/>
      <c r="H136" s="48"/>
      <c r="I136" s="48"/>
      <c r="J136" s="57">
        <v>87732</v>
      </c>
      <c r="K136" s="57">
        <v>64732</v>
      </c>
      <c r="L136" s="52">
        <v>64732</v>
      </c>
    </row>
    <row r="137" spans="1:12" s="54" customFormat="1" ht="46.9" customHeight="1" x14ac:dyDescent="0.3">
      <c r="A137" s="27"/>
      <c r="B137" s="7" t="s">
        <v>300</v>
      </c>
      <c r="C137" s="59"/>
      <c r="D137" s="59"/>
      <c r="E137" s="59"/>
      <c r="F137" s="62" t="s">
        <v>553</v>
      </c>
      <c r="G137" s="56">
        <f>G138</f>
        <v>8500</v>
      </c>
      <c r="H137" s="56">
        <f>H138</f>
        <v>8500</v>
      </c>
      <c r="I137" s="56">
        <f>I138</f>
        <v>8500</v>
      </c>
      <c r="J137" s="56">
        <f>J139</f>
        <v>19663</v>
      </c>
      <c r="K137" s="56">
        <f>K139</f>
        <v>19663</v>
      </c>
      <c r="L137" s="56">
        <f>L139</f>
        <v>19568</v>
      </c>
    </row>
    <row r="138" spans="1:12" s="54" customFormat="1" ht="28.15" customHeight="1" x14ac:dyDescent="0.25">
      <c r="A138" s="27"/>
      <c r="C138" s="59"/>
      <c r="D138" s="59"/>
      <c r="E138" s="59"/>
      <c r="F138" s="32" t="s">
        <v>516</v>
      </c>
      <c r="G138" s="57">
        <v>8500</v>
      </c>
      <c r="H138" s="57">
        <v>8500</v>
      </c>
      <c r="I138" s="57">
        <v>8500</v>
      </c>
      <c r="J138" s="56"/>
      <c r="K138" s="56"/>
      <c r="L138" s="56"/>
    </row>
    <row r="139" spans="1:12" s="54" customFormat="1" ht="25.15" customHeight="1" x14ac:dyDescent="0.25">
      <c r="A139" s="27"/>
      <c r="B139" s="59"/>
      <c r="C139" s="59"/>
      <c r="D139" s="59"/>
      <c r="E139" s="59"/>
      <c r="F139" s="32" t="s">
        <v>405</v>
      </c>
      <c r="G139" s="48"/>
      <c r="H139" s="48"/>
      <c r="I139" s="48"/>
      <c r="J139" s="57">
        <v>19663</v>
      </c>
      <c r="K139" s="57">
        <v>19663</v>
      </c>
      <c r="L139" s="57">
        <v>19568</v>
      </c>
    </row>
    <row r="140" spans="1:12" s="61" customFormat="1" ht="38.450000000000003" customHeight="1" x14ac:dyDescent="0.3">
      <c r="A140" s="43"/>
      <c r="B140" s="86"/>
      <c r="C140" s="86"/>
      <c r="D140" s="86"/>
      <c r="E140" s="100" t="s">
        <v>225</v>
      </c>
      <c r="F140" s="62"/>
      <c r="G140" s="87">
        <f t="shared" ref="G140:L140" si="7">G127+G124+G137</f>
        <v>1003732</v>
      </c>
      <c r="H140" s="87">
        <f t="shared" si="7"/>
        <v>587732</v>
      </c>
      <c r="I140" s="87">
        <f t="shared" si="7"/>
        <v>364893.39999999997</v>
      </c>
      <c r="J140" s="87">
        <f t="shared" si="7"/>
        <v>107395</v>
      </c>
      <c r="K140" s="87">
        <f t="shared" si="7"/>
        <v>84395</v>
      </c>
      <c r="L140" s="87">
        <f t="shared" si="7"/>
        <v>84300</v>
      </c>
    </row>
    <row r="141" spans="1:12" ht="73.150000000000006" customHeight="1" x14ac:dyDescent="0.3">
      <c r="B141" s="101">
        <v>1000000</v>
      </c>
      <c r="C141" s="97"/>
      <c r="D141" s="97"/>
      <c r="E141" s="96" t="s">
        <v>142</v>
      </c>
      <c r="F141" s="32"/>
      <c r="G141" s="48"/>
      <c r="H141" s="48"/>
      <c r="I141" s="55"/>
      <c r="J141" s="55"/>
      <c r="K141" s="55"/>
      <c r="L141" s="55"/>
    </row>
    <row r="142" spans="1:12" ht="47.25" hidden="1" x14ac:dyDescent="0.25">
      <c r="B142" s="101">
        <v>1010000</v>
      </c>
      <c r="C142" s="97"/>
      <c r="D142" s="97"/>
      <c r="E142" s="3" t="s">
        <v>142</v>
      </c>
      <c r="F142" s="32"/>
      <c r="G142" s="48"/>
      <c r="H142" s="48"/>
      <c r="I142" s="55"/>
      <c r="J142" s="55"/>
      <c r="K142" s="55"/>
      <c r="L142" s="55"/>
    </row>
    <row r="143" spans="1:12" ht="72.75" customHeight="1" x14ac:dyDescent="0.3">
      <c r="B143" s="47"/>
      <c r="C143" s="47"/>
      <c r="D143" s="47"/>
      <c r="E143" s="47"/>
      <c r="F143" s="62" t="s">
        <v>143</v>
      </c>
      <c r="G143" s="52">
        <f>G144+G145+G146</f>
        <v>141000</v>
      </c>
      <c r="H143" s="52">
        <f>H144+H145+H146</f>
        <v>58000</v>
      </c>
      <c r="I143" s="52">
        <f>I144+I145+I146</f>
        <v>29804</v>
      </c>
      <c r="J143" s="52">
        <f>J144</f>
        <v>0</v>
      </c>
      <c r="K143" s="52">
        <f>K144</f>
        <v>0</v>
      </c>
      <c r="L143" s="52">
        <f>L144</f>
        <v>0</v>
      </c>
    </row>
    <row r="144" spans="1:12" ht="41.45" customHeight="1" x14ac:dyDescent="0.25">
      <c r="B144" s="1" t="s">
        <v>149</v>
      </c>
      <c r="C144" s="1" t="s">
        <v>150</v>
      </c>
      <c r="D144" s="1" t="s">
        <v>151</v>
      </c>
      <c r="E144" s="3" t="s">
        <v>152</v>
      </c>
      <c r="F144" s="32" t="s">
        <v>144</v>
      </c>
      <c r="G144" s="57">
        <v>45000</v>
      </c>
      <c r="H144" s="57">
        <v>45000</v>
      </c>
      <c r="I144" s="48">
        <v>19805</v>
      </c>
      <c r="J144" s="55"/>
      <c r="K144" s="55"/>
      <c r="L144" s="55"/>
    </row>
    <row r="145" spans="1:13" ht="33" customHeight="1" x14ac:dyDescent="0.25">
      <c r="B145" s="1"/>
      <c r="C145" s="1"/>
      <c r="D145" s="1"/>
      <c r="E145" s="3"/>
      <c r="F145" s="32" t="s">
        <v>226</v>
      </c>
      <c r="G145" s="57">
        <v>51000</v>
      </c>
      <c r="H145" s="57"/>
      <c r="I145" s="48"/>
      <c r="J145" s="55"/>
      <c r="K145" s="55"/>
      <c r="L145" s="55"/>
    </row>
    <row r="146" spans="1:13" ht="38.450000000000003" customHeight="1" x14ac:dyDescent="0.25">
      <c r="B146" s="1"/>
      <c r="C146" s="1"/>
      <c r="D146" s="1"/>
      <c r="E146" s="3"/>
      <c r="F146" s="32" t="s">
        <v>227</v>
      </c>
      <c r="G146" s="57">
        <v>45000</v>
      </c>
      <c r="H146" s="57">
        <v>13000</v>
      </c>
      <c r="I146" s="57">
        <v>9999</v>
      </c>
      <c r="J146" s="55"/>
      <c r="K146" s="55"/>
      <c r="L146" s="55"/>
    </row>
    <row r="147" spans="1:13" s="54" customFormat="1" ht="56.25" customHeight="1" x14ac:dyDescent="0.3">
      <c r="A147" s="27"/>
      <c r="B147" s="59"/>
      <c r="C147" s="59"/>
      <c r="D147" s="59"/>
      <c r="E147" s="59"/>
      <c r="F147" s="62" t="s">
        <v>281</v>
      </c>
      <c r="G147" s="52">
        <f>G148+G151+G152+G153+G154</f>
        <v>1877000</v>
      </c>
      <c r="H147" s="52">
        <f>H148+H151+H152+H153+H154</f>
        <v>1500670</v>
      </c>
      <c r="I147" s="56">
        <f>I148+I151+I152+I153+I154</f>
        <v>565890.67000000004</v>
      </c>
      <c r="J147" s="52">
        <f>J148+J151+J152+J153+J154+J149+J150</f>
        <v>497000</v>
      </c>
      <c r="K147" s="52">
        <v>497000</v>
      </c>
      <c r="L147" s="52">
        <v>90819</v>
      </c>
    </row>
    <row r="148" spans="1:13" ht="35.450000000000003" customHeight="1" x14ac:dyDescent="0.25">
      <c r="B148" s="10" t="s">
        <v>145</v>
      </c>
      <c r="C148" s="10" t="s">
        <v>146</v>
      </c>
      <c r="D148" s="10" t="s">
        <v>147</v>
      </c>
      <c r="E148" s="5" t="s">
        <v>148</v>
      </c>
      <c r="F148" s="31"/>
      <c r="G148" s="63">
        <f>G149+G150</f>
        <v>724000</v>
      </c>
      <c r="H148" s="63">
        <v>595610</v>
      </c>
      <c r="I148" s="63">
        <f>I149+I150</f>
        <v>222387.12</v>
      </c>
      <c r="J148" s="64"/>
      <c r="K148" s="64"/>
      <c r="L148" s="64"/>
    </row>
    <row r="149" spans="1:13" ht="60" customHeight="1" x14ac:dyDescent="0.25">
      <c r="B149" s="47"/>
      <c r="C149" s="47"/>
      <c r="D149" s="47"/>
      <c r="E149" s="47"/>
      <c r="F149" s="32" t="s">
        <v>455</v>
      </c>
      <c r="G149" s="57">
        <v>644000</v>
      </c>
      <c r="H149" s="57">
        <v>554500</v>
      </c>
      <c r="I149" s="57">
        <v>181282</v>
      </c>
      <c r="J149" s="55"/>
      <c r="K149" s="55"/>
      <c r="L149" s="55"/>
    </row>
    <row r="150" spans="1:13" ht="30.6" customHeight="1" x14ac:dyDescent="0.25">
      <c r="B150" s="47"/>
      <c r="C150" s="47"/>
      <c r="D150" s="47"/>
      <c r="E150" s="47"/>
      <c r="F150" s="32" t="s">
        <v>456</v>
      </c>
      <c r="G150" s="57">
        <v>80000</v>
      </c>
      <c r="H150" s="57">
        <v>41110</v>
      </c>
      <c r="I150" s="57">
        <v>41105.120000000003</v>
      </c>
      <c r="J150" s="55"/>
      <c r="K150" s="55"/>
      <c r="L150" s="55"/>
    </row>
    <row r="151" spans="1:13" ht="52.9" customHeight="1" x14ac:dyDescent="0.25">
      <c r="B151" s="1" t="s">
        <v>153</v>
      </c>
      <c r="C151" s="1" t="s">
        <v>154</v>
      </c>
      <c r="D151" s="1" t="s">
        <v>155</v>
      </c>
      <c r="E151" s="3" t="s">
        <v>462</v>
      </c>
      <c r="F151" s="30" t="s">
        <v>457</v>
      </c>
      <c r="G151" s="57">
        <v>627110</v>
      </c>
      <c r="H151" s="57">
        <v>458300</v>
      </c>
      <c r="I151" s="57">
        <v>176547.95</v>
      </c>
      <c r="J151" s="55"/>
      <c r="K151" s="55"/>
      <c r="L151" s="55"/>
    </row>
    <row r="152" spans="1:13" ht="57.6" customHeight="1" x14ac:dyDescent="0.25">
      <c r="B152" s="1" t="s">
        <v>156</v>
      </c>
      <c r="C152" s="1" t="s">
        <v>157</v>
      </c>
      <c r="D152" s="1" t="s">
        <v>155</v>
      </c>
      <c r="E152" s="3" t="s">
        <v>158</v>
      </c>
      <c r="F152" s="30" t="s">
        <v>458</v>
      </c>
      <c r="G152" s="57">
        <v>322720</v>
      </c>
      <c r="H152" s="57">
        <v>247590</v>
      </c>
      <c r="I152" s="57">
        <v>151755.6</v>
      </c>
      <c r="J152" s="55"/>
      <c r="K152" s="55"/>
      <c r="L152" s="55"/>
    </row>
    <row r="153" spans="1:13" ht="100.9" customHeight="1" x14ac:dyDescent="0.25">
      <c r="B153" s="1" t="s">
        <v>159</v>
      </c>
      <c r="C153" s="1" t="s">
        <v>160</v>
      </c>
      <c r="D153" s="1" t="s">
        <v>155</v>
      </c>
      <c r="E153" s="3" t="s">
        <v>161</v>
      </c>
      <c r="F153" s="30" t="s">
        <v>477</v>
      </c>
      <c r="G153" s="57">
        <v>50170</v>
      </c>
      <c r="H153" s="57">
        <v>50170</v>
      </c>
      <c r="I153" s="57">
        <v>12200</v>
      </c>
      <c r="J153" s="55"/>
      <c r="K153" s="55"/>
      <c r="L153" s="55"/>
    </row>
    <row r="154" spans="1:13" ht="59.45" customHeight="1" x14ac:dyDescent="0.25">
      <c r="B154" s="7">
        <v>1017622</v>
      </c>
      <c r="C154" s="7">
        <v>7622</v>
      </c>
      <c r="D154" s="7" t="s">
        <v>162</v>
      </c>
      <c r="E154" s="32" t="s">
        <v>163</v>
      </c>
      <c r="F154" s="32" t="s">
        <v>460</v>
      </c>
      <c r="G154" s="57">
        <v>153000</v>
      </c>
      <c r="H154" s="57">
        <v>149000</v>
      </c>
      <c r="I154" s="57">
        <v>3000</v>
      </c>
      <c r="J154" s="57">
        <v>497000</v>
      </c>
      <c r="K154" s="57">
        <v>497000</v>
      </c>
      <c r="L154" s="57">
        <v>90819</v>
      </c>
    </row>
    <row r="155" spans="1:13" ht="44.25" hidden="1" customHeight="1" x14ac:dyDescent="0.25">
      <c r="B155" s="7"/>
      <c r="C155" s="7"/>
      <c r="D155" s="7"/>
      <c r="E155" s="32"/>
      <c r="F155" s="60" t="s">
        <v>219</v>
      </c>
      <c r="G155" s="56">
        <f t="shared" ref="G155:L155" si="8">G157+G159+G160+G161+G156+G158</f>
        <v>0</v>
      </c>
      <c r="H155" s="56"/>
      <c r="I155" s="56">
        <f t="shared" si="8"/>
        <v>0</v>
      </c>
      <c r="J155" s="56">
        <f t="shared" si="8"/>
        <v>0</v>
      </c>
      <c r="K155" s="56">
        <f t="shared" si="8"/>
        <v>0</v>
      </c>
      <c r="L155" s="56">
        <f t="shared" si="8"/>
        <v>0</v>
      </c>
      <c r="M155" s="52">
        <f>M157+M159+M160+M161</f>
        <v>0</v>
      </c>
    </row>
    <row r="156" spans="1:13" ht="143.25" hidden="1" customHeight="1" x14ac:dyDescent="0.25">
      <c r="B156" s="7" t="s">
        <v>291</v>
      </c>
      <c r="C156" s="7" t="s">
        <v>293</v>
      </c>
      <c r="D156" s="7" t="s">
        <v>256</v>
      </c>
      <c r="E156" s="32" t="s">
        <v>292</v>
      </c>
      <c r="F156" s="32" t="s">
        <v>294</v>
      </c>
      <c r="G156" s="57"/>
      <c r="H156" s="57"/>
      <c r="I156" s="57"/>
      <c r="J156" s="52"/>
      <c r="K156" s="52"/>
      <c r="L156" s="52"/>
      <c r="M156" s="65"/>
    </row>
    <row r="157" spans="1:13" ht="70.5" hidden="1" customHeight="1" x14ac:dyDescent="0.25">
      <c r="B157" s="7" t="s">
        <v>153</v>
      </c>
      <c r="C157" s="7" t="s">
        <v>154</v>
      </c>
      <c r="D157" s="1" t="s">
        <v>155</v>
      </c>
      <c r="E157" s="3" t="s">
        <v>259</v>
      </c>
      <c r="F157" s="32" t="s">
        <v>295</v>
      </c>
      <c r="G157" s="57"/>
      <c r="H157" s="57"/>
      <c r="I157" s="57"/>
      <c r="J157" s="55"/>
      <c r="K157" s="55"/>
      <c r="L157" s="55"/>
    </row>
    <row r="158" spans="1:13" ht="70.5" hidden="1" customHeight="1" x14ac:dyDescent="0.25">
      <c r="B158" s="7" t="s">
        <v>156</v>
      </c>
      <c r="C158" s="7" t="s">
        <v>157</v>
      </c>
      <c r="D158" s="1" t="s">
        <v>155</v>
      </c>
      <c r="E158" s="3" t="s">
        <v>158</v>
      </c>
      <c r="F158" s="32" t="s">
        <v>298</v>
      </c>
      <c r="G158" s="57"/>
      <c r="H158" s="57"/>
      <c r="I158" s="57"/>
      <c r="J158" s="55"/>
      <c r="K158" s="55"/>
      <c r="L158" s="55"/>
    </row>
    <row r="159" spans="1:13" ht="33" hidden="1" customHeight="1" x14ac:dyDescent="0.25">
      <c r="B159" s="7" t="s">
        <v>260</v>
      </c>
      <c r="C159" s="7" t="s">
        <v>261</v>
      </c>
      <c r="D159" s="7" t="s">
        <v>155</v>
      </c>
      <c r="E159" s="32" t="s">
        <v>262</v>
      </c>
      <c r="F159" s="32" t="s">
        <v>296</v>
      </c>
      <c r="G159" s="57"/>
      <c r="H159" s="57"/>
      <c r="I159" s="57"/>
      <c r="J159" s="55"/>
      <c r="K159" s="55"/>
      <c r="L159" s="55"/>
    </row>
    <row r="160" spans="1:13" ht="45" hidden="1" customHeight="1" x14ac:dyDescent="0.25">
      <c r="B160" s="7" t="s">
        <v>145</v>
      </c>
      <c r="C160" s="7" t="s">
        <v>146</v>
      </c>
      <c r="D160" s="7" t="s">
        <v>147</v>
      </c>
      <c r="E160" s="32" t="s">
        <v>148</v>
      </c>
      <c r="F160" s="32" t="s">
        <v>297</v>
      </c>
      <c r="G160" s="48"/>
      <c r="H160" s="48"/>
      <c r="I160" s="57"/>
      <c r="J160" s="55"/>
      <c r="K160" s="55"/>
      <c r="L160" s="55"/>
    </row>
    <row r="161" spans="1:12" ht="13.5" hidden="1" customHeight="1" x14ac:dyDescent="0.25">
      <c r="B161" s="7" t="s">
        <v>267</v>
      </c>
      <c r="C161" s="7" t="s">
        <v>268</v>
      </c>
      <c r="D161" s="7" t="s">
        <v>162</v>
      </c>
      <c r="E161" s="32" t="s">
        <v>163</v>
      </c>
      <c r="F161" s="32" t="s">
        <v>269</v>
      </c>
      <c r="G161" s="48"/>
      <c r="H161" s="48"/>
      <c r="I161" s="57"/>
      <c r="J161" s="55"/>
      <c r="K161" s="55"/>
      <c r="L161" s="55"/>
    </row>
    <row r="162" spans="1:12" ht="48.6" customHeight="1" x14ac:dyDescent="0.3">
      <c r="B162" s="7"/>
      <c r="C162" s="7"/>
      <c r="D162" s="7"/>
      <c r="E162" s="32"/>
      <c r="F162" s="62" t="s">
        <v>553</v>
      </c>
      <c r="G162" s="57">
        <f t="shared" ref="G162:L162" si="9">G164+G165+G166+G167+G163</f>
        <v>228045</v>
      </c>
      <c r="H162" s="57">
        <f t="shared" si="9"/>
        <v>204590</v>
      </c>
      <c r="I162" s="57">
        <f t="shared" si="9"/>
        <v>145666.56</v>
      </c>
      <c r="J162" s="57">
        <f t="shared" si="9"/>
        <v>27225</v>
      </c>
      <c r="K162" s="57">
        <f t="shared" si="9"/>
        <v>15000</v>
      </c>
      <c r="L162" s="57">
        <f t="shared" si="9"/>
        <v>0</v>
      </c>
    </row>
    <row r="163" spans="1:12" ht="31.15" customHeight="1" x14ac:dyDescent="0.25">
      <c r="B163" s="7" t="s">
        <v>351</v>
      </c>
      <c r="C163" s="7" t="s">
        <v>357</v>
      </c>
      <c r="D163" s="7"/>
      <c r="E163" s="32"/>
      <c r="F163" s="32" t="s">
        <v>461</v>
      </c>
      <c r="G163" s="57">
        <v>2500</v>
      </c>
      <c r="H163" s="57">
        <v>2500</v>
      </c>
      <c r="I163" s="57">
        <v>2500</v>
      </c>
      <c r="J163" s="57"/>
      <c r="K163" s="57"/>
      <c r="L163" s="57"/>
    </row>
    <row r="164" spans="1:12" ht="56.45" customHeight="1" x14ac:dyDescent="0.25">
      <c r="B164" s="7" t="s">
        <v>145</v>
      </c>
      <c r="C164" s="7" t="s">
        <v>146</v>
      </c>
      <c r="D164" s="7" t="s">
        <v>147</v>
      </c>
      <c r="E164" s="32" t="s">
        <v>148</v>
      </c>
      <c r="F164" s="32" t="s">
        <v>459</v>
      </c>
      <c r="G164" s="57">
        <v>61575</v>
      </c>
      <c r="H164" s="57">
        <v>48120</v>
      </c>
      <c r="I164" s="57">
        <v>42741.56</v>
      </c>
      <c r="J164" s="57">
        <v>27225</v>
      </c>
      <c r="K164" s="57">
        <v>15000</v>
      </c>
      <c r="L164" s="57">
        <v>0</v>
      </c>
    </row>
    <row r="165" spans="1:12" ht="55.9" customHeight="1" x14ac:dyDescent="0.25">
      <c r="B165" s="7" t="s">
        <v>153</v>
      </c>
      <c r="C165" s="7" t="s">
        <v>154</v>
      </c>
      <c r="D165" s="7" t="s">
        <v>155</v>
      </c>
      <c r="E165" s="32" t="s">
        <v>462</v>
      </c>
      <c r="F165" s="32" t="s">
        <v>517</v>
      </c>
      <c r="G165" s="57">
        <v>89970</v>
      </c>
      <c r="H165" s="57">
        <v>79970</v>
      </c>
      <c r="I165" s="57">
        <v>79970</v>
      </c>
      <c r="J165" s="55"/>
      <c r="K165" s="55"/>
      <c r="L165" s="55"/>
    </row>
    <row r="166" spans="1:12" ht="54" customHeight="1" x14ac:dyDescent="0.25">
      <c r="B166" s="7" t="s">
        <v>156</v>
      </c>
      <c r="C166" s="7" t="s">
        <v>157</v>
      </c>
      <c r="D166" s="7" t="s">
        <v>155</v>
      </c>
      <c r="E166" s="32" t="s">
        <v>158</v>
      </c>
      <c r="F166" s="32" t="s">
        <v>518</v>
      </c>
      <c r="G166" s="57">
        <v>15000</v>
      </c>
      <c r="H166" s="57">
        <v>15000</v>
      </c>
      <c r="I166" s="57">
        <v>15000</v>
      </c>
      <c r="J166" s="55"/>
      <c r="K166" s="55"/>
      <c r="L166" s="55"/>
    </row>
    <row r="167" spans="1:12" ht="48.6" customHeight="1" x14ac:dyDescent="0.25">
      <c r="B167" s="7" t="s">
        <v>267</v>
      </c>
      <c r="C167" s="7" t="s">
        <v>268</v>
      </c>
      <c r="D167" s="7" t="s">
        <v>162</v>
      </c>
      <c r="E167" s="32" t="s">
        <v>163</v>
      </c>
      <c r="F167" s="32" t="s">
        <v>519</v>
      </c>
      <c r="G167" s="57">
        <v>59000</v>
      </c>
      <c r="H167" s="57">
        <v>59000</v>
      </c>
      <c r="I167" s="57">
        <v>5455</v>
      </c>
      <c r="J167" s="55"/>
      <c r="K167" s="55"/>
      <c r="L167" s="55"/>
    </row>
    <row r="168" spans="1:12" ht="52.9" customHeight="1" x14ac:dyDescent="0.3">
      <c r="B168" s="7"/>
      <c r="C168" s="7"/>
      <c r="D168" s="7"/>
      <c r="E168" s="32"/>
      <c r="F168" s="62" t="s">
        <v>395</v>
      </c>
      <c r="G168" s="56">
        <f t="shared" ref="G168:L168" si="10">G170+G171+G172+G173+G174+G175+G169</f>
        <v>102050</v>
      </c>
      <c r="H168" s="56">
        <f t="shared" si="10"/>
        <v>44300</v>
      </c>
      <c r="I168" s="56">
        <f>I170+I171+I172+I173+I174+I175+I169</f>
        <v>44261.740000000005</v>
      </c>
      <c r="J168" s="56">
        <f t="shared" si="10"/>
        <v>0</v>
      </c>
      <c r="K168" s="56">
        <f t="shared" si="10"/>
        <v>0</v>
      </c>
      <c r="L168" s="56">
        <f t="shared" si="10"/>
        <v>0</v>
      </c>
    </row>
    <row r="169" spans="1:12" ht="84.6" customHeight="1" x14ac:dyDescent="0.25">
      <c r="B169" s="1" t="s">
        <v>374</v>
      </c>
      <c r="C169" s="1" t="s">
        <v>372</v>
      </c>
      <c r="D169" s="1" t="s">
        <v>361</v>
      </c>
      <c r="E169" s="3" t="s">
        <v>380</v>
      </c>
      <c r="F169" s="6" t="s">
        <v>349</v>
      </c>
      <c r="G169" s="57">
        <v>6110</v>
      </c>
      <c r="H169" s="57">
        <v>5000</v>
      </c>
      <c r="I169" s="57">
        <v>4996.97</v>
      </c>
      <c r="J169" s="55"/>
      <c r="K169" s="55"/>
      <c r="L169" s="55"/>
    </row>
    <row r="170" spans="1:12" ht="90" customHeight="1" x14ac:dyDescent="0.25">
      <c r="B170" s="7" t="s">
        <v>291</v>
      </c>
      <c r="C170" s="7" t="s">
        <v>293</v>
      </c>
      <c r="D170" s="7" t="s">
        <v>256</v>
      </c>
      <c r="E170" s="32" t="s">
        <v>292</v>
      </c>
      <c r="F170" s="32" t="s">
        <v>358</v>
      </c>
      <c r="G170" s="57">
        <v>24300</v>
      </c>
      <c r="H170" s="57">
        <v>9500</v>
      </c>
      <c r="I170" s="57">
        <v>9491.9</v>
      </c>
      <c r="J170" s="55"/>
      <c r="K170" s="55"/>
      <c r="L170" s="55"/>
    </row>
    <row r="171" spans="1:12" ht="33.6" customHeight="1" x14ac:dyDescent="0.25">
      <c r="B171" s="7" t="s">
        <v>353</v>
      </c>
      <c r="C171" s="7" t="s">
        <v>350</v>
      </c>
      <c r="D171" s="7" t="s">
        <v>469</v>
      </c>
      <c r="E171" s="32" t="s">
        <v>470</v>
      </c>
      <c r="F171" s="32" t="s">
        <v>358</v>
      </c>
      <c r="G171" s="57">
        <v>21604</v>
      </c>
      <c r="H171" s="57">
        <v>6500</v>
      </c>
      <c r="I171" s="57">
        <v>6490.98</v>
      </c>
      <c r="J171" s="55"/>
      <c r="K171" s="55"/>
      <c r="L171" s="55"/>
    </row>
    <row r="172" spans="1:12" ht="37.9" customHeight="1" x14ac:dyDescent="0.25">
      <c r="B172" s="7" t="s">
        <v>351</v>
      </c>
      <c r="C172" s="7" t="s">
        <v>357</v>
      </c>
      <c r="D172" s="7" t="s">
        <v>469</v>
      </c>
      <c r="E172" s="32" t="s">
        <v>468</v>
      </c>
      <c r="F172" s="32" t="s">
        <v>358</v>
      </c>
      <c r="G172" s="57">
        <v>11808</v>
      </c>
      <c r="H172" s="57">
        <v>4800</v>
      </c>
      <c r="I172" s="57">
        <v>4792.9799999999996</v>
      </c>
      <c r="J172" s="55"/>
      <c r="K172" s="55"/>
      <c r="L172" s="55"/>
    </row>
    <row r="173" spans="1:12" ht="58.15" customHeight="1" x14ac:dyDescent="0.25">
      <c r="B173" s="7" t="s">
        <v>354</v>
      </c>
      <c r="C173" s="7" t="s">
        <v>356</v>
      </c>
      <c r="D173" s="7" t="s">
        <v>467</v>
      </c>
      <c r="E173" s="32" t="s">
        <v>466</v>
      </c>
      <c r="F173" s="32" t="s">
        <v>358</v>
      </c>
      <c r="G173" s="57">
        <v>15338</v>
      </c>
      <c r="H173" s="57">
        <v>6000</v>
      </c>
      <c r="I173" s="57">
        <v>5995.01</v>
      </c>
      <c r="J173" s="55"/>
      <c r="K173" s="55"/>
      <c r="L173" s="55"/>
    </row>
    <row r="174" spans="1:12" ht="56.45" customHeight="1" x14ac:dyDescent="0.25">
      <c r="B174" s="7" t="s">
        <v>352</v>
      </c>
      <c r="C174" s="7" t="s">
        <v>355</v>
      </c>
      <c r="D174" s="7" t="s">
        <v>147</v>
      </c>
      <c r="E174" s="32" t="s">
        <v>465</v>
      </c>
      <c r="F174" s="32" t="s">
        <v>358</v>
      </c>
      <c r="G174" s="57">
        <v>5690</v>
      </c>
      <c r="H174" s="57">
        <v>4000</v>
      </c>
      <c r="I174" s="57">
        <v>3996.96</v>
      </c>
      <c r="J174" s="55"/>
      <c r="K174" s="55"/>
      <c r="L174" s="55"/>
    </row>
    <row r="175" spans="1:12" ht="64.900000000000006" customHeight="1" x14ac:dyDescent="0.25">
      <c r="B175" s="7" t="s">
        <v>260</v>
      </c>
      <c r="C175" s="7" t="s">
        <v>261</v>
      </c>
      <c r="D175" s="7" t="s">
        <v>464</v>
      </c>
      <c r="E175" s="32" t="s">
        <v>463</v>
      </c>
      <c r="F175" s="32" t="s">
        <v>358</v>
      </c>
      <c r="G175" s="57">
        <v>17200</v>
      </c>
      <c r="H175" s="57">
        <v>8500</v>
      </c>
      <c r="I175" s="57">
        <v>8496.94</v>
      </c>
      <c r="J175" s="55"/>
      <c r="K175" s="55"/>
      <c r="L175" s="55"/>
    </row>
    <row r="176" spans="1:12" s="61" customFormat="1" ht="36.75" customHeight="1" x14ac:dyDescent="0.3">
      <c r="A176" s="43"/>
      <c r="B176" s="94"/>
      <c r="C176" s="94"/>
      <c r="D176" s="94"/>
      <c r="E176" s="86" t="s">
        <v>5</v>
      </c>
      <c r="F176" s="62"/>
      <c r="G176" s="87">
        <f t="shared" ref="G176:L176" si="11">G147+G143+G155+G162+G168</f>
        <v>2348095</v>
      </c>
      <c r="H176" s="87">
        <f t="shared" si="11"/>
        <v>1807560</v>
      </c>
      <c r="I176" s="87">
        <f t="shared" si="11"/>
        <v>785622.97</v>
      </c>
      <c r="J176" s="87">
        <f t="shared" si="11"/>
        <v>524225</v>
      </c>
      <c r="K176" s="87">
        <f t="shared" si="11"/>
        <v>512000</v>
      </c>
      <c r="L176" s="87">
        <f t="shared" si="11"/>
        <v>90819</v>
      </c>
    </row>
    <row r="177" spans="2:13" ht="94.9" customHeight="1" x14ac:dyDescent="0.3">
      <c r="B177" s="101">
        <v>1200000</v>
      </c>
      <c r="C177" s="102"/>
      <c r="D177" s="102"/>
      <c r="E177" s="96" t="s">
        <v>187</v>
      </c>
      <c r="F177" s="32"/>
      <c r="G177" s="48"/>
      <c r="H177" s="48"/>
      <c r="I177" s="47"/>
      <c r="J177" s="47"/>
      <c r="K177" s="47"/>
      <c r="L177" s="47"/>
    </row>
    <row r="178" spans="2:13" ht="114" hidden="1" customHeight="1" x14ac:dyDescent="0.25">
      <c r="B178" s="9">
        <v>1210000</v>
      </c>
      <c r="C178" s="103"/>
      <c r="D178" s="103"/>
      <c r="E178" s="3" t="s">
        <v>188</v>
      </c>
      <c r="F178" s="32"/>
      <c r="G178" s="48"/>
      <c r="H178" s="48"/>
      <c r="I178" s="47"/>
      <c r="J178" s="47"/>
      <c r="K178" s="47"/>
      <c r="L178" s="47"/>
    </row>
    <row r="179" spans="2:13" ht="55.15" customHeight="1" x14ac:dyDescent="0.3">
      <c r="B179" s="47"/>
      <c r="C179" s="47"/>
      <c r="D179" s="47"/>
      <c r="E179" s="47"/>
      <c r="F179" s="62" t="s">
        <v>554</v>
      </c>
      <c r="G179" s="56">
        <f>G180+G195+G211+G257+G258</f>
        <v>49357913</v>
      </c>
      <c r="H179" s="56">
        <f>H180+H195+H211+H257+H258</f>
        <v>39611199</v>
      </c>
      <c r="I179" s="56">
        <f>I180+I195+I211+I257+I258</f>
        <v>32753502.09</v>
      </c>
      <c r="J179" s="56">
        <f>J180+J193+J195+J211+J194</f>
        <v>3140078</v>
      </c>
      <c r="K179" s="56">
        <f>K180+K193+K195+K211+K194</f>
        <v>3140078</v>
      </c>
      <c r="L179" s="56">
        <f>L180+L193+L195+L211+L194</f>
        <v>2341784.58</v>
      </c>
      <c r="M179" s="52">
        <f>M180+M186+M193+M195+M232+M231+M216</f>
        <v>0</v>
      </c>
    </row>
    <row r="180" spans="2:13" ht="41.45" customHeight="1" x14ac:dyDescent="0.25">
      <c r="B180" s="1" t="s">
        <v>29</v>
      </c>
      <c r="C180" s="1" t="s">
        <v>30</v>
      </c>
      <c r="D180" s="1" t="s">
        <v>236</v>
      </c>
      <c r="E180" s="3" t="s">
        <v>31</v>
      </c>
      <c r="F180" s="32" t="s">
        <v>429</v>
      </c>
      <c r="G180" s="56">
        <f>G190+G191+G192</f>
        <v>3191027</v>
      </c>
      <c r="H180" s="56">
        <f>H190+H191+H192</f>
        <v>3191027</v>
      </c>
      <c r="I180" s="56">
        <f>I190+I191+I192</f>
        <v>2766444.77</v>
      </c>
      <c r="J180" s="56">
        <f>J181+J184+J182+J183+J185</f>
        <v>0</v>
      </c>
      <c r="K180" s="56">
        <f>K181+K184+K182+K183+K185</f>
        <v>0</v>
      </c>
      <c r="L180" s="56">
        <f>L181+L184+L182+L183+L185</f>
        <v>0</v>
      </c>
      <c r="M180" s="56">
        <f>M181+M184+M182+M183+M185</f>
        <v>0</v>
      </c>
    </row>
    <row r="181" spans="2:13" ht="54.75" hidden="1" customHeight="1" x14ac:dyDescent="0.25">
      <c r="B181" s="1"/>
      <c r="C181" s="1"/>
      <c r="D181" s="1"/>
      <c r="E181" s="3"/>
      <c r="F181" s="32" t="s">
        <v>306</v>
      </c>
      <c r="G181" s="48"/>
      <c r="H181" s="48"/>
      <c r="I181" s="57"/>
      <c r="J181" s="52"/>
      <c r="K181" s="53"/>
      <c r="L181" s="53"/>
    </row>
    <row r="182" spans="2:13" ht="46.5" hidden="1" customHeight="1" x14ac:dyDescent="0.25">
      <c r="B182" s="1"/>
      <c r="C182" s="1"/>
      <c r="D182" s="1"/>
      <c r="E182" s="3"/>
      <c r="F182" s="32" t="s">
        <v>306</v>
      </c>
      <c r="G182" s="48"/>
      <c r="H182" s="48"/>
      <c r="I182" s="57"/>
      <c r="J182" s="52"/>
      <c r="K182" s="53"/>
      <c r="L182" s="53"/>
    </row>
    <row r="183" spans="2:13" ht="46.5" hidden="1" customHeight="1" x14ac:dyDescent="0.25">
      <c r="B183" s="1"/>
      <c r="C183" s="1"/>
      <c r="D183" s="1"/>
      <c r="E183" s="3"/>
      <c r="F183" s="32" t="s">
        <v>306</v>
      </c>
      <c r="G183" s="48"/>
      <c r="H183" s="48"/>
      <c r="I183" s="57"/>
      <c r="J183" s="52"/>
      <c r="K183" s="53"/>
      <c r="L183" s="53"/>
    </row>
    <row r="184" spans="2:13" ht="48.75" hidden="1" customHeight="1" x14ac:dyDescent="0.25">
      <c r="B184" s="1"/>
      <c r="C184" s="1"/>
      <c r="D184" s="1"/>
      <c r="E184" s="3"/>
      <c r="F184" s="32" t="s">
        <v>306</v>
      </c>
      <c r="G184" s="48"/>
      <c r="H184" s="48"/>
      <c r="I184" s="55"/>
      <c r="J184" s="56"/>
      <c r="K184" s="56"/>
      <c r="L184" s="56"/>
    </row>
    <row r="185" spans="2:13" ht="38.25" hidden="1" customHeight="1" x14ac:dyDescent="0.25">
      <c r="B185" s="1"/>
      <c r="C185" s="1"/>
      <c r="D185" s="1"/>
      <c r="E185" s="3"/>
      <c r="F185" s="32" t="s">
        <v>306</v>
      </c>
      <c r="G185" s="48"/>
      <c r="H185" s="48"/>
      <c r="I185" s="55"/>
      <c r="J185" s="56"/>
      <c r="K185" s="56"/>
      <c r="L185" s="56"/>
    </row>
    <row r="186" spans="2:13" ht="78.75" hidden="1" customHeight="1" x14ac:dyDescent="0.25">
      <c r="B186" s="1"/>
      <c r="C186" s="1"/>
      <c r="D186" s="1"/>
      <c r="E186" s="3"/>
      <c r="F186" s="32" t="s">
        <v>306</v>
      </c>
      <c r="G186" s="48"/>
      <c r="H186" s="48"/>
      <c r="I186" s="55"/>
      <c r="J186" s="52"/>
      <c r="K186" s="53"/>
      <c r="L186" s="56"/>
    </row>
    <row r="187" spans="2:13" ht="78.75" hidden="1" customHeight="1" x14ac:dyDescent="0.25">
      <c r="B187" s="1"/>
      <c r="C187" s="1"/>
      <c r="D187" s="1"/>
      <c r="E187" s="3"/>
      <c r="F187" s="32" t="s">
        <v>306</v>
      </c>
      <c r="G187" s="48"/>
      <c r="H187" s="48"/>
      <c r="I187" s="48"/>
      <c r="J187" s="52"/>
      <c r="K187" s="53"/>
      <c r="L187" s="56"/>
    </row>
    <row r="188" spans="2:13" ht="41.25" hidden="1" customHeight="1" x14ac:dyDescent="0.25">
      <c r="B188" s="1"/>
      <c r="C188" s="1"/>
      <c r="D188" s="1"/>
      <c r="E188" s="3"/>
      <c r="F188" s="32" t="s">
        <v>306</v>
      </c>
      <c r="G188" s="48"/>
      <c r="H188" s="48"/>
      <c r="I188" s="57"/>
      <c r="J188" s="52"/>
      <c r="K188" s="53"/>
      <c r="L188" s="56"/>
    </row>
    <row r="189" spans="2:13" ht="42.75" hidden="1" customHeight="1" x14ac:dyDescent="0.25">
      <c r="B189" s="1"/>
      <c r="C189" s="1"/>
      <c r="D189" s="1"/>
      <c r="E189" s="3"/>
      <c r="F189" s="32" t="s">
        <v>306</v>
      </c>
      <c r="G189" s="48"/>
      <c r="H189" s="48"/>
      <c r="I189" s="55"/>
      <c r="J189" s="52"/>
      <c r="K189" s="53"/>
      <c r="L189" s="56"/>
    </row>
    <row r="190" spans="2:13" ht="33" customHeight="1" x14ac:dyDescent="0.25">
      <c r="B190" s="1"/>
      <c r="C190" s="1"/>
      <c r="D190" s="1"/>
      <c r="E190" s="3"/>
      <c r="F190" s="32" t="s">
        <v>428</v>
      </c>
      <c r="G190" s="57">
        <v>2995619</v>
      </c>
      <c r="H190" s="57">
        <v>2995619</v>
      </c>
      <c r="I190" s="57">
        <v>2748550.45</v>
      </c>
      <c r="J190" s="52"/>
      <c r="K190" s="53"/>
      <c r="L190" s="56"/>
    </row>
    <row r="191" spans="2:13" ht="28.9" customHeight="1" x14ac:dyDescent="0.25">
      <c r="B191" s="1"/>
      <c r="C191" s="1"/>
      <c r="D191" s="1"/>
      <c r="E191" s="3"/>
      <c r="F191" s="32" t="s">
        <v>427</v>
      </c>
      <c r="G191" s="57">
        <v>17910</v>
      </c>
      <c r="H191" s="57">
        <v>17910</v>
      </c>
      <c r="I191" s="57">
        <v>17894.32</v>
      </c>
      <c r="J191" s="52"/>
      <c r="K191" s="53"/>
      <c r="L191" s="56"/>
    </row>
    <row r="192" spans="2:13" ht="44.45" customHeight="1" x14ac:dyDescent="0.25">
      <c r="B192" s="1"/>
      <c r="C192" s="1"/>
      <c r="D192" s="1"/>
      <c r="E192" s="3"/>
      <c r="F192" s="32" t="s">
        <v>494</v>
      </c>
      <c r="G192" s="57">
        <v>177498</v>
      </c>
      <c r="H192" s="57">
        <v>177498</v>
      </c>
      <c r="I192" s="55"/>
      <c r="J192" s="52"/>
      <c r="K192" s="53"/>
      <c r="L192" s="56"/>
    </row>
    <row r="193" spans="2:12" ht="98.45" customHeight="1" x14ac:dyDescent="0.25">
      <c r="B193" s="9">
        <v>1217310</v>
      </c>
      <c r="C193" s="9">
        <v>7310</v>
      </c>
      <c r="D193" s="10" t="s">
        <v>16</v>
      </c>
      <c r="E193" s="3" t="s">
        <v>204</v>
      </c>
      <c r="F193" s="32" t="s">
        <v>521</v>
      </c>
      <c r="G193" s="48">
        <v>0</v>
      </c>
      <c r="H193" s="48">
        <v>0</v>
      </c>
      <c r="I193" s="55">
        <v>0</v>
      </c>
      <c r="J193" s="56">
        <f>2255029+20000+45000</f>
        <v>2320029</v>
      </c>
      <c r="K193" s="56">
        <f>J193</f>
        <v>2320029</v>
      </c>
      <c r="L193" s="56">
        <f>2254145.13+5503.16</f>
        <v>2259648.29</v>
      </c>
    </row>
    <row r="194" spans="2:12" ht="47.45" customHeight="1" x14ac:dyDescent="0.25">
      <c r="B194" s="9"/>
      <c r="C194" s="9">
        <v>7310</v>
      </c>
      <c r="D194" s="10" t="s">
        <v>16</v>
      </c>
      <c r="E194" s="3"/>
      <c r="F194" s="32" t="s">
        <v>522</v>
      </c>
      <c r="G194" s="48"/>
      <c r="H194" s="48"/>
      <c r="I194" s="55"/>
      <c r="J194" s="56">
        <v>623050</v>
      </c>
      <c r="K194" s="56">
        <v>623050</v>
      </c>
      <c r="L194" s="56">
        <v>33136.29</v>
      </c>
    </row>
    <row r="195" spans="2:12" ht="45.6" customHeight="1" x14ac:dyDescent="0.25">
      <c r="B195" s="1" t="s">
        <v>6</v>
      </c>
      <c r="C195" s="1" t="s">
        <v>7</v>
      </c>
      <c r="D195" s="2" t="s">
        <v>8</v>
      </c>
      <c r="E195" s="3" t="s">
        <v>9</v>
      </c>
      <c r="F195" s="32" t="s">
        <v>10</v>
      </c>
      <c r="G195" s="52">
        <f>G196+G199+G201+G207+G208+G209+G210+G202+G200+G203+G204+G205</f>
        <v>29367642</v>
      </c>
      <c r="H195" s="52">
        <f>H196+H199+H201+H207+H208+H209+H210+H202+H200+H203+H204+H205</f>
        <v>23940699</v>
      </c>
      <c r="I195" s="56">
        <f>I196+I199+I201+I207+I208+I209+I210+I202+I200+I203</f>
        <v>19097260.02</v>
      </c>
      <c r="J195" s="56">
        <f>J196+J199+J201+J207+J208+J209+J210+J206</f>
        <v>196999</v>
      </c>
      <c r="K195" s="56">
        <f>K196+K199+K201+K207+K208+K209+K210+K206</f>
        <v>196999</v>
      </c>
      <c r="L195" s="56">
        <f>L196+L199+L201+L207+L208+L209+L210+L206</f>
        <v>49000</v>
      </c>
    </row>
    <row r="196" spans="2:12" ht="79.900000000000006" customHeight="1" x14ac:dyDescent="0.25">
      <c r="B196" s="47"/>
      <c r="C196" s="47"/>
      <c r="D196" s="47"/>
      <c r="E196" s="47"/>
      <c r="F196" s="32" t="s">
        <v>413</v>
      </c>
      <c r="G196" s="48">
        <v>20855300</v>
      </c>
      <c r="H196" s="48">
        <v>16604900</v>
      </c>
      <c r="I196" s="57">
        <v>13768917.42</v>
      </c>
      <c r="J196" s="55">
        <v>0</v>
      </c>
      <c r="K196" s="55">
        <v>0</v>
      </c>
      <c r="L196" s="55">
        <v>0</v>
      </c>
    </row>
    <row r="197" spans="2:12" ht="65.25" hidden="1" customHeight="1" x14ac:dyDescent="0.25">
      <c r="B197" s="47"/>
      <c r="C197" s="47"/>
      <c r="D197" s="47"/>
      <c r="E197" s="47"/>
      <c r="F197" s="32"/>
      <c r="G197" s="48"/>
      <c r="H197" s="48"/>
      <c r="I197" s="55"/>
      <c r="J197" s="55"/>
      <c r="K197" s="55"/>
      <c r="L197" s="55">
        <v>0</v>
      </c>
    </row>
    <row r="198" spans="2:12" ht="18.75" hidden="1" customHeight="1" x14ac:dyDescent="0.25">
      <c r="B198" s="47"/>
      <c r="C198" s="47"/>
      <c r="D198" s="47"/>
      <c r="E198" s="47"/>
      <c r="F198" s="32"/>
      <c r="G198" s="48"/>
      <c r="H198" s="48"/>
      <c r="I198" s="55"/>
      <c r="J198" s="55"/>
      <c r="K198" s="55"/>
      <c r="L198" s="55"/>
    </row>
    <row r="199" spans="2:12" ht="42" customHeight="1" x14ac:dyDescent="0.25">
      <c r="B199" s="47"/>
      <c r="C199" s="47"/>
      <c r="D199" s="47"/>
      <c r="E199" s="47"/>
      <c r="F199" s="32" t="s">
        <v>555</v>
      </c>
      <c r="G199" s="48">
        <v>4174013</v>
      </c>
      <c r="H199" s="48">
        <v>2997470</v>
      </c>
      <c r="I199" s="57">
        <v>2266841.77</v>
      </c>
      <c r="J199" s="55">
        <v>0</v>
      </c>
      <c r="K199" s="55">
        <v>0</v>
      </c>
      <c r="L199" s="55">
        <v>0</v>
      </c>
    </row>
    <row r="200" spans="2:12" ht="78.599999999999994" customHeight="1" x14ac:dyDescent="0.25">
      <c r="B200" s="47"/>
      <c r="C200" s="47"/>
      <c r="D200" s="47"/>
      <c r="E200" s="47"/>
      <c r="F200" s="32" t="s">
        <v>493</v>
      </c>
      <c r="G200" s="48">
        <v>900000</v>
      </c>
      <c r="H200" s="48">
        <v>900000</v>
      </c>
      <c r="I200" s="57">
        <v>0</v>
      </c>
      <c r="J200" s="55"/>
      <c r="K200" s="55"/>
      <c r="L200" s="55"/>
    </row>
    <row r="201" spans="2:12" ht="41.45" customHeight="1" x14ac:dyDescent="0.25">
      <c r="B201" s="47"/>
      <c r="C201" s="47"/>
      <c r="D201" s="47"/>
      <c r="E201" s="47"/>
      <c r="F201" s="32" t="s">
        <v>490</v>
      </c>
      <c r="G201" s="48">
        <v>3191109</v>
      </c>
      <c r="H201" s="48">
        <v>3191109</v>
      </c>
      <c r="I201" s="57">
        <v>3003511.17</v>
      </c>
      <c r="J201" s="57">
        <v>0</v>
      </c>
      <c r="K201" s="57">
        <v>0</v>
      </c>
      <c r="L201" s="57">
        <v>0</v>
      </c>
    </row>
    <row r="202" spans="2:12" ht="49.9" customHeight="1" x14ac:dyDescent="0.25">
      <c r="B202" s="47"/>
      <c r="C202" s="47"/>
      <c r="D202" s="47"/>
      <c r="E202" s="47"/>
      <c r="F202" s="32" t="s">
        <v>489</v>
      </c>
      <c r="G202" s="48">
        <f>193339</f>
        <v>193339</v>
      </c>
      <c r="H202" s="48">
        <v>193339</v>
      </c>
      <c r="I202" s="57">
        <v>57989.66</v>
      </c>
      <c r="J202" s="57"/>
      <c r="K202" s="57"/>
      <c r="L202" s="57"/>
    </row>
    <row r="203" spans="2:12" ht="39" customHeight="1" x14ac:dyDescent="0.25">
      <c r="B203" s="47"/>
      <c r="C203" s="47"/>
      <c r="D203" s="47"/>
      <c r="E203" s="47"/>
      <c r="F203" s="32" t="s">
        <v>491</v>
      </c>
      <c r="G203" s="48">
        <f>41810-41810</f>
        <v>0</v>
      </c>
      <c r="H203" s="48">
        <v>0</v>
      </c>
      <c r="I203" s="57">
        <v>0</v>
      </c>
      <c r="J203" s="57"/>
      <c r="K203" s="57"/>
      <c r="L203" s="57"/>
    </row>
    <row r="204" spans="2:12" ht="27.6" customHeight="1" x14ac:dyDescent="0.25">
      <c r="B204" s="47"/>
      <c r="C204" s="47"/>
      <c r="D204" s="47"/>
      <c r="E204" s="47"/>
      <c r="F204" s="32" t="s">
        <v>531</v>
      </c>
      <c r="G204" s="48">
        <v>4381</v>
      </c>
      <c r="H204" s="48">
        <v>4381</v>
      </c>
      <c r="I204" s="57">
        <v>0</v>
      </c>
      <c r="J204" s="57"/>
      <c r="K204" s="57"/>
      <c r="L204" s="57"/>
    </row>
    <row r="205" spans="2:12" ht="25.15" customHeight="1" x14ac:dyDescent="0.25">
      <c r="B205" s="47"/>
      <c r="C205" s="47"/>
      <c r="D205" s="47"/>
      <c r="E205" s="47"/>
      <c r="F205" s="32" t="s">
        <v>532</v>
      </c>
      <c r="G205" s="48">
        <v>49500</v>
      </c>
      <c r="H205" s="48">
        <v>49500</v>
      </c>
      <c r="I205" s="57">
        <v>0</v>
      </c>
      <c r="J205" s="57"/>
      <c r="K205" s="57"/>
      <c r="L205" s="57"/>
    </row>
    <row r="206" spans="2:12" ht="45" customHeight="1" x14ac:dyDescent="0.25">
      <c r="B206" s="47"/>
      <c r="C206" s="47"/>
      <c r="D206" s="47"/>
      <c r="E206" s="47"/>
      <c r="F206" s="32" t="s">
        <v>533</v>
      </c>
      <c r="G206" s="48"/>
      <c r="H206" s="48"/>
      <c r="I206" s="57"/>
      <c r="J206" s="57">
        <v>49999</v>
      </c>
      <c r="K206" s="57">
        <v>49999</v>
      </c>
      <c r="L206" s="57">
        <v>0</v>
      </c>
    </row>
    <row r="207" spans="2:12" ht="30.75" customHeight="1" x14ac:dyDescent="0.25">
      <c r="B207" s="47"/>
      <c r="C207" s="47"/>
      <c r="D207" s="47"/>
      <c r="E207" s="47"/>
      <c r="F207" s="32" t="s">
        <v>424</v>
      </c>
      <c r="G207" s="48"/>
      <c r="H207" s="48"/>
      <c r="I207" s="57"/>
      <c r="J207" s="57">
        <v>49000</v>
      </c>
      <c r="K207" s="57">
        <v>49000</v>
      </c>
      <c r="L207" s="57">
        <v>49000</v>
      </c>
    </row>
    <row r="208" spans="2:12" ht="60" customHeight="1" x14ac:dyDescent="0.25">
      <c r="B208" s="47"/>
      <c r="C208" s="47"/>
      <c r="D208" s="47"/>
      <c r="E208" s="47"/>
      <c r="F208" s="32" t="s">
        <v>425</v>
      </c>
      <c r="G208" s="48"/>
      <c r="H208" s="48"/>
      <c r="I208" s="57"/>
      <c r="J208" s="57">
        <v>50000</v>
      </c>
      <c r="K208" s="57">
        <v>50000</v>
      </c>
      <c r="L208" s="57">
        <v>0</v>
      </c>
    </row>
    <row r="209" spans="2:12" ht="70.5" hidden="1" customHeight="1" x14ac:dyDescent="0.25">
      <c r="B209" s="47"/>
      <c r="C209" s="47"/>
      <c r="D209" s="47"/>
      <c r="E209" s="47"/>
      <c r="F209" s="32"/>
      <c r="G209" s="48"/>
      <c r="H209" s="48"/>
      <c r="I209" s="57"/>
      <c r="J209" s="57"/>
      <c r="K209" s="57"/>
      <c r="L209" s="57"/>
    </row>
    <row r="210" spans="2:12" ht="31.9" customHeight="1" x14ac:dyDescent="0.25">
      <c r="B210" s="47"/>
      <c r="C210" s="47"/>
      <c r="D210" s="47"/>
      <c r="E210" s="47"/>
      <c r="F210" s="32" t="s">
        <v>492</v>
      </c>
      <c r="G210" s="48"/>
      <c r="H210" s="48"/>
      <c r="I210" s="57"/>
      <c r="J210" s="57">
        <v>48000</v>
      </c>
      <c r="K210" s="57">
        <v>48000</v>
      </c>
      <c r="L210" s="57">
        <v>0</v>
      </c>
    </row>
    <row r="211" spans="2:12" ht="44.45" customHeight="1" x14ac:dyDescent="0.25">
      <c r="B211" s="9">
        <v>1217693</v>
      </c>
      <c r="C211" s="9">
        <v>7693</v>
      </c>
      <c r="D211" s="10" t="s">
        <v>3</v>
      </c>
      <c r="E211" s="3" t="s">
        <v>11</v>
      </c>
      <c r="F211" s="32" t="s">
        <v>556</v>
      </c>
      <c r="G211" s="56">
        <f>G212+G213+G248+G249+G250+G251+G252+G254+G255+G256</f>
        <v>16709820</v>
      </c>
      <c r="H211" s="56">
        <f>H212+H213+H248+H249+H250+H251+H252</f>
        <v>12390049</v>
      </c>
      <c r="I211" s="56">
        <f>I212+I213+I248+I249+I250+I251+I252</f>
        <v>10800421.57</v>
      </c>
      <c r="J211" s="53">
        <v>0</v>
      </c>
      <c r="K211" s="53">
        <v>0</v>
      </c>
      <c r="L211" s="53">
        <v>0</v>
      </c>
    </row>
    <row r="212" spans="2:12" ht="30.75" customHeight="1" x14ac:dyDescent="0.25">
      <c r="B212" s="47"/>
      <c r="C212" s="47"/>
      <c r="D212" s="47"/>
      <c r="E212" s="47"/>
      <c r="F212" s="32" t="s">
        <v>315</v>
      </c>
      <c r="G212" s="48">
        <v>10900000</v>
      </c>
      <c r="H212" s="48">
        <v>8400000</v>
      </c>
      <c r="I212" s="57">
        <v>8005001.2199999997</v>
      </c>
      <c r="J212" s="55">
        <v>0</v>
      </c>
      <c r="K212" s="55">
        <v>0</v>
      </c>
      <c r="L212" s="55">
        <v>0</v>
      </c>
    </row>
    <row r="213" spans="2:12" ht="39.6" customHeight="1" x14ac:dyDescent="0.25">
      <c r="B213" s="47"/>
      <c r="C213" s="47"/>
      <c r="D213" s="47"/>
      <c r="E213" s="47"/>
      <c r="F213" s="32" t="s">
        <v>316</v>
      </c>
      <c r="G213" s="48">
        <v>3043000</v>
      </c>
      <c r="H213" s="48">
        <v>2457729</v>
      </c>
      <c r="I213" s="57">
        <v>2457720.1800000002</v>
      </c>
      <c r="J213" s="55">
        <v>0</v>
      </c>
      <c r="K213" s="55">
        <v>0</v>
      </c>
      <c r="L213" s="55">
        <v>0</v>
      </c>
    </row>
    <row r="214" spans="2:12" ht="117" hidden="1" customHeight="1" x14ac:dyDescent="0.25">
      <c r="B214" s="47"/>
      <c r="C214" s="47"/>
      <c r="D214" s="47"/>
      <c r="E214" s="47"/>
      <c r="F214" s="32"/>
      <c r="G214" s="48"/>
      <c r="H214" s="48"/>
      <c r="I214" s="55"/>
      <c r="J214" s="48"/>
      <c r="K214" s="55"/>
      <c r="L214" s="57"/>
    </row>
    <row r="215" spans="2:12" ht="42" hidden="1" customHeight="1" x14ac:dyDescent="0.25">
      <c r="B215" s="47"/>
      <c r="C215" s="47"/>
      <c r="D215" s="47"/>
      <c r="E215" s="47"/>
      <c r="F215" s="32"/>
      <c r="G215" s="48"/>
      <c r="H215" s="48"/>
      <c r="I215" s="55"/>
      <c r="J215" s="48"/>
      <c r="K215" s="55"/>
      <c r="L215" s="57"/>
    </row>
    <row r="216" spans="2:12" ht="64.5" hidden="1" customHeight="1" x14ac:dyDescent="0.25">
      <c r="B216" s="47"/>
      <c r="C216" s="47"/>
      <c r="D216" s="7"/>
      <c r="E216" s="32"/>
      <c r="F216" s="32"/>
      <c r="G216" s="48"/>
      <c r="H216" s="48"/>
      <c r="I216" s="57"/>
      <c r="J216" s="48"/>
      <c r="K216" s="48"/>
      <c r="L216" s="48"/>
    </row>
    <row r="217" spans="2:12" ht="43.5" hidden="1" customHeight="1" x14ac:dyDescent="0.25">
      <c r="B217" s="47"/>
      <c r="C217" s="47"/>
      <c r="D217" s="47"/>
      <c r="E217" s="32"/>
      <c r="F217" s="32"/>
      <c r="G217" s="48"/>
      <c r="H217" s="48"/>
      <c r="I217" s="57"/>
      <c r="J217" s="48"/>
      <c r="K217" s="55"/>
      <c r="L217" s="55"/>
    </row>
    <row r="218" spans="2:12" ht="48" hidden="1" customHeight="1" x14ac:dyDescent="0.25">
      <c r="B218" s="47"/>
      <c r="C218" s="47"/>
      <c r="D218" s="47"/>
      <c r="E218" s="32"/>
      <c r="F218" s="32"/>
      <c r="G218" s="48"/>
      <c r="H218" s="48"/>
      <c r="I218" s="57"/>
      <c r="J218" s="48"/>
      <c r="K218" s="55"/>
      <c r="L218" s="55"/>
    </row>
    <row r="219" spans="2:12" ht="39.75" hidden="1" customHeight="1" x14ac:dyDescent="0.25">
      <c r="B219" s="47"/>
      <c r="C219" s="47"/>
      <c r="D219" s="47"/>
      <c r="E219" s="32"/>
      <c r="F219" s="32"/>
      <c r="G219" s="48"/>
      <c r="H219" s="48"/>
      <c r="I219" s="57"/>
      <c r="J219" s="48"/>
      <c r="K219" s="55"/>
      <c r="L219" s="55"/>
    </row>
    <row r="220" spans="2:12" ht="48.75" hidden="1" customHeight="1" x14ac:dyDescent="0.25">
      <c r="B220" s="47"/>
      <c r="C220" s="47"/>
      <c r="D220" s="47"/>
      <c r="E220" s="32"/>
      <c r="F220" s="32"/>
      <c r="G220" s="48"/>
      <c r="H220" s="48"/>
      <c r="I220" s="57"/>
      <c r="J220" s="48"/>
      <c r="K220" s="55"/>
      <c r="L220" s="55"/>
    </row>
    <row r="221" spans="2:12" ht="48.75" hidden="1" customHeight="1" x14ac:dyDescent="0.25">
      <c r="B221" s="47"/>
      <c r="C221" s="47"/>
      <c r="D221" s="47"/>
      <c r="E221" s="32"/>
      <c r="F221" s="32"/>
      <c r="G221" s="48"/>
      <c r="H221" s="48"/>
      <c r="I221" s="57"/>
      <c r="J221" s="48"/>
      <c r="K221" s="55"/>
      <c r="L221" s="55"/>
    </row>
    <row r="222" spans="2:12" ht="48.75" hidden="1" customHeight="1" x14ac:dyDescent="0.25">
      <c r="B222" s="47"/>
      <c r="C222" s="47"/>
      <c r="D222" s="47"/>
      <c r="E222" s="32"/>
      <c r="F222" s="32"/>
      <c r="G222" s="48"/>
      <c r="H222" s="48"/>
      <c r="I222" s="57"/>
      <c r="J222" s="48"/>
      <c r="K222" s="55"/>
      <c r="L222" s="55"/>
    </row>
    <row r="223" spans="2:12" ht="48.75" hidden="1" customHeight="1" x14ac:dyDescent="0.25">
      <c r="B223" s="47"/>
      <c r="C223" s="47"/>
      <c r="D223" s="47"/>
      <c r="E223" s="32"/>
      <c r="F223" s="32"/>
      <c r="G223" s="48"/>
      <c r="H223" s="48"/>
      <c r="I223" s="57"/>
      <c r="J223" s="48"/>
      <c r="K223" s="55"/>
      <c r="L223" s="55"/>
    </row>
    <row r="224" spans="2:12" ht="48.75" hidden="1" customHeight="1" x14ac:dyDescent="0.25">
      <c r="B224" s="47"/>
      <c r="C224" s="47"/>
      <c r="D224" s="47"/>
      <c r="E224" s="32"/>
      <c r="F224" s="32"/>
      <c r="G224" s="48"/>
      <c r="H224" s="48"/>
      <c r="I224" s="57"/>
      <c r="J224" s="48"/>
      <c r="K224" s="55"/>
      <c r="L224" s="55"/>
    </row>
    <row r="225" spans="2:12" ht="45" hidden="1" customHeight="1" x14ac:dyDescent="0.25">
      <c r="B225" s="47"/>
      <c r="C225" s="47"/>
      <c r="D225" s="47"/>
      <c r="E225" s="32"/>
      <c r="F225" s="32"/>
      <c r="G225" s="48"/>
      <c r="H225" s="48"/>
      <c r="I225" s="57"/>
      <c r="J225" s="48"/>
      <c r="K225" s="55"/>
      <c r="L225" s="55"/>
    </row>
    <row r="226" spans="2:12" ht="45" hidden="1" customHeight="1" x14ac:dyDescent="0.25">
      <c r="B226" s="47"/>
      <c r="C226" s="47"/>
      <c r="D226" s="47"/>
      <c r="E226" s="32"/>
      <c r="F226" s="32"/>
      <c r="G226" s="48"/>
      <c r="H226" s="48"/>
      <c r="I226" s="57"/>
      <c r="J226" s="48"/>
      <c r="K226" s="55"/>
      <c r="L226" s="55"/>
    </row>
    <row r="227" spans="2:12" ht="45" hidden="1" customHeight="1" x14ac:dyDescent="0.25">
      <c r="B227" s="47"/>
      <c r="C227" s="47"/>
      <c r="D227" s="47"/>
      <c r="E227" s="32"/>
      <c r="F227" s="32"/>
      <c r="G227" s="48"/>
      <c r="H227" s="48"/>
      <c r="I227" s="57"/>
      <c r="J227" s="48"/>
      <c r="K227" s="55"/>
      <c r="L227" s="57"/>
    </row>
    <row r="228" spans="2:12" ht="56.25" hidden="1" customHeight="1" x14ac:dyDescent="0.25">
      <c r="B228" s="47"/>
      <c r="C228" s="47"/>
      <c r="D228" s="47"/>
      <c r="E228" s="32"/>
      <c r="F228" s="32"/>
      <c r="G228" s="48"/>
      <c r="H228" s="48"/>
      <c r="I228" s="57"/>
      <c r="J228" s="48"/>
      <c r="K228" s="55"/>
      <c r="L228" s="55"/>
    </row>
    <row r="229" spans="2:12" ht="42.75" hidden="1" customHeight="1" x14ac:dyDescent="0.25">
      <c r="B229" s="47"/>
      <c r="C229" s="47"/>
      <c r="D229" s="47"/>
      <c r="E229" s="32"/>
      <c r="F229" s="32"/>
      <c r="G229" s="48"/>
      <c r="H229" s="48"/>
      <c r="I229" s="57"/>
      <c r="J229" s="48"/>
      <c r="K229" s="55"/>
      <c r="L229" s="55"/>
    </row>
    <row r="230" spans="2:12" ht="45" hidden="1" customHeight="1" x14ac:dyDescent="0.25">
      <c r="B230" s="47"/>
      <c r="C230" s="47"/>
      <c r="D230" s="47"/>
      <c r="E230" s="32"/>
      <c r="F230" s="32"/>
      <c r="G230" s="48"/>
      <c r="H230" s="48"/>
      <c r="I230" s="57"/>
      <c r="J230" s="48"/>
      <c r="K230" s="55"/>
      <c r="L230" s="55"/>
    </row>
    <row r="231" spans="2:12" ht="223.5" hidden="1" customHeight="1" x14ac:dyDescent="0.25">
      <c r="B231" s="9"/>
      <c r="C231" s="10"/>
      <c r="D231" s="10"/>
      <c r="E231" s="3"/>
      <c r="F231" s="32"/>
      <c r="G231" s="48"/>
      <c r="H231" s="48"/>
      <c r="I231" s="55"/>
      <c r="J231" s="48"/>
      <c r="K231" s="55"/>
      <c r="L231" s="57"/>
    </row>
    <row r="232" spans="2:12" ht="57" hidden="1" customHeight="1" x14ac:dyDescent="0.25">
      <c r="B232" s="9"/>
      <c r="C232" s="9"/>
      <c r="D232" s="10"/>
      <c r="E232" s="3"/>
      <c r="F232" s="32"/>
      <c r="G232" s="56"/>
      <c r="H232" s="56"/>
      <c r="I232" s="56"/>
      <c r="J232" s="55"/>
      <c r="K232" s="55"/>
      <c r="L232" s="55"/>
    </row>
    <row r="233" spans="2:12" ht="62.25" hidden="1" customHeight="1" x14ac:dyDescent="0.25">
      <c r="B233" s="9"/>
      <c r="C233" s="9"/>
      <c r="D233" s="10"/>
      <c r="E233" s="3"/>
      <c r="F233" s="32"/>
      <c r="G233" s="66"/>
      <c r="H233" s="66"/>
      <c r="I233" s="66"/>
      <c r="J233" s="55"/>
      <c r="K233" s="55"/>
      <c r="L233" s="55"/>
    </row>
    <row r="234" spans="2:12" ht="31.5" hidden="1" customHeight="1" x14ac:dyDescent="0.25">
      <c r="B234" s="9"/>
      <c r="C234" s="9"/>
      <c r="D234" s="10"/>
      <c r="E234" s="3"/>
      <c r="F234" s="32"/>
      <c r="G234" s="57"/>
      <c r="H234" s="57"/>
      <c r="I234" s="57"/>
      <c r="J234" s="55"/>
      <c r="K234" s="55"/>
      <c r="L234" s="55"/>
    </row>
    <row r="235" spans="2:12" ht="53.25" hidden="1" customHeight="1" x14ac:dyDescent="0.25">
      <c r="B235" s="9"/>
      <c r="C235" s="9"/>
      <c r="D235" s="10"/>
      <c r="E235" s="3"/>
      <c r="F235" s="32"/>
      <c r="G235" s="57"/>
      <c r="H235" s="57"/>
      <c r="I235" s="57"/>
      <c r="J235" s="55"/>
      <c r="K235" s="55"/>
      <c r="L235" s="55"/>
    </row>
    <row r="236" spans="2:12" ht="39" hidden="1" customHeight="1" x14ac:dyDescent="0.25">
      <c r="B236" s="9"/>
      <c r="C236" s="9"/>
      <c r="D236" s="10"/>
      <c r="E236" s="3"/>
      <c r="F236" s="32"/>
      <c r="G236" s="48"/>
      <c r="H236" s="48"/>
      <c r="I236" s="57"/>
      <c r="J236" s="55"/>
      <c r="K236" s="55"/>
      <c r="L236" s="55"/>
    </row>
    <row r="237" spans="2:12" ht="94.5" hidden="1" customHeight="1" x14ac:dyDescent="0.25">
      <c r="B237" s="9"/>
      <c r="C237" s="9"/>
      <c r="D237" s="10"/>
      <c r="E237" s="3"/>
      <c r="F237" s="32"/>
      <c r="G237" s="57"/>
      <c r="H237" s="48"/>
      <c r="I237" s="57"/>
      <c r="J237" s="55"/>
      <c r="K237" s="55"/>
      <c r="L237" s="55"/>
    </row>
    <row r="238" spans="2:12" ht="39" hidden="1" customHeight="1" x14ac:dyDescent="0.25">
      <c r="B238" s="9"/>
      <c r="C238" s="9"/>
      <c r="D238" s="10"/>
      <c r="E238" s="3"/>
      <c r="F238" s="32"/>
      <c r="G238" s="57"/>
      <c r="H238" s="48"/>
      <c r="I238" s="57"/>
      <c r="J238" s="55"/>
      <c r="K238" s="55"/>
      <c r="L238" s="55"/>
    </row>
    <row r="239" spans="2:12" ht="72" hidden="1" customHeight="1" x14ac:dyDescent="0.25">
      <c r="B239" s="9"/>
      <c r="C239" s="9"/>
      <c r="D239" s="10"/>
      <c r="E239" s="3"/>
      <c r="F239" s="32"/>
      <c r="G239" s="57"/>
      <c r="H239" s="57"/>
      <c r="I239" s="57"/>
      <c r="J239" s="55"/>
      <c r="K239" s="55"/>
      <c r="L239" s="55"/>
    </row>
    <row r="240" spans="2:12" ht="54.75" hidden="1" customHeight="1" x14ac:dyDescent="0.25">
      <c r="B240" s="9"/>
      <c r="C240" s="9"/>
      <c r="D240" s="10"/>
      <c r="E240" s="3"/>
      <c r="F240" s="32"/>
      <c r="G240" s="57"/>
      <c r="H240" s="57"/>
      <c r="I240" s="57"/>
      <c r="J240" s="55"/>
      <c r="K240" s="55"/>
      <c r="L240" s="55"/>
    </row>
    <row r="241" spans="2:12" ht="38.25" hidden="1" customHeight="1" x14ac:dyDescent="0.25">
      <c r="B241" s="9"/>
      <c r="C241" s="9"/>
      <c r="D241" s="10"/>
      <c r="E241" s="3"/>
      <c r="F241" s="32"/>
      <c r="G241" s="57"/>
      <c r="H241" s="57"/>
      <c r="I241" s="57"/>
      <c r="J241" s="55"/>
      <c r="K241" s="55"/>
      <c r="L241" s="55"/>
    </row>
    <row r="242" spans="2:12" ht="177" hidden="1" customHeight="1" x14ac:dyDescent="0.25">
      <c r="B242" s="9"/>
      <c r="C242" s="9"/>
      <c r="D242" s="10"/>
      <c r="E242" s="3"/>
      <c r="F242" s="32"/>
      <c r="G242" s="57"/>
      <c r="H242" s="57"/>
      <c r="I242" s="57"/>
      <c r="J242" s="55"/>
      <c r="K242" s="55"/>
      <c r="L242" s="55"/>
    </row>
    <row r="243" spans="2:12" ht="18" hidden="1" customHeight="1" x14ac:dyDescent="0.25">
      <c r="B243" s="9"/>
      <c r="C243" s="9"/>
      <c r="D243" s="10"/>
      <c r="E243" s="3"/>
      <c r="F243" s="32"/>
      <c r="G243" s="52"/>
      <c r="H243" s="52"/>
      <c r="I243" s="56"/>
      <c r="J243" s="55"/>
      <c r="K243" s="55"/>
      <c r="L243" s="55"/>
    </row>
    <row r="244" spans="2:12" ht="51.75" hidden="1" customHeight="1" x14ac:dyDescent="0.25">
      <c r="B244" s="1"/>
      <c r="C244" s="1"/>
      <c r="D244" s="2"/>
      <c r="E244" s="47"/>
      <c r="F244" s="60"/>
      <c r="G244" s="52"/>
      <c r="H244" s="52"/>
      <c r="I244" s="56"/>
      <c r="J244" s="52"/>
      <c r="K244" s="52"/>
      <c r="L244" s="56"/>
    </row>
    <row r="245" spans="2:12" ht="85.5" hidden="1" customHeight="1" x14ac:dyDescent="0.25">
      <c r="B245" s="1"/>
      <c r="C245" s="1"/>
      <c r="D245" s="2"/>
      <c r="E245" s="32"/>
      <c r="F245" s="32"/>
      <c r="G245" s="48"/>
      <c r="H245" s="48"/>
      <c r="I245" s="57"/>
      <c r="J245" s="48"/>
      <c r="K245" s="55"/>
      <c r="L245" s="57"/>
    </row>
    <row r="246" spans="2:12" ht="51.75" hidden="1" customHeight="1" x14ac:dyDescent="0.25">
      <c r="B246" s="1"/>
      <c r="C246" s="1"/>
      <c r="D246" s="2"/>
      <c r="E246" s="47"/>
      <c r="F246" s="32"/>
      <c r="G246" s="48"/>
      <c r="H246" s="48"/>
      <c r="I246" s="55"/>
      <c r="J246" s="48"/>
      <c r="K246" s="55"/>
      <c r="L246" s="57"/>
    </row>
    <row r="247" spans="2:12" ht="51.75" hidden="1" customHeight="1" x14ac:dyDescent="0.25">
      <c r="B247" s="1"/>
      <c r="C247" s="1"/>
      <c r="D247" s="2"/>
      <c r="E247" s="47"/>
      <c r="F247" s="32"/>
      <c r="G247" s="48"/>
      <c r="H247" s="48"/>
      <c r="I247" s="55"/>
      <c r="J247" s="48"/>
      <c r="K247" s="55"/>
      <c r="L247" s="57"/>
    </row>
    <row r="248" spans="2:12" ht="42.6" customHeight="1" x14ac:dyDescent="0.25">
      <c r="B248" s="1"/>
      <c r="C248" s="1"/>
      <c r="D248" s="2"/>
      <c r="E248" s="47"/>
      <c r="F248" s="32" t="s">
        <v>391</v>
      </c>
      <c r="G248" s="48">
        <v>14472</v>
      </c>
      <c r="H248" s="48">
        <v>14472</v>
      </c>
      <c r="I248" s="57">
        <f>14472</f>
        <v>14472</v>
      </c>
      <c r="J248" s="48"/>
      <c r="K248" s="55"/>
      <c r="L248" s="57"/>
    </row>
    <row r="249" spans="2:12" ht="36" customHeight="1" x14ac:dyDescent="0.25">
      <c r="B249" s="1"/>
      <c r="C249" s="1"/>
      <c r="D249" s="2"/>
      <c r="E249" s="47"/>
      <c r="F249" s="32" t="s">
        <v>392</v>
      </c>
      <c r="G249" s="48">
        <f>200000+200000</f>
        <v>400000</v>
      </c>
      <c r="H249" s="48">
        <v>400000</v>
      </c>
      <c r="I249" s="57">
        <v>0</v>
      </c>
      <c r="J249" s="48"/>
      <c r="K249" s="55"/>
      <c r="L249" s="57"/>
    </row>
    <row r="250" spans="2:12" ht="36.6" customHeight="1" x14ac:dyDescent="0.25">
      <c r="B250" s="1"/>
      <c r="C250" s="1"/>
      <c r="D250" s="2"/>
      <c r="E250" s="47"/>
      <c r="F250" s="32" t="s">
        <v>393</v>
      </c>
      <c r="G250" s="48">
        <f>100000-100000</f>
        <v>0</v>
      </c>
      <c r="H250" s="48">
        <f>100000-100000</f>
        <v>0</v>
      </c>
      <c r="I250" s="57">
        <v>0</v>
      </c>
      <c r="J250" s="48"/>
      <c r="K250" s="55"/>
      <c r="L250" s="57"/>
    </row>
    <row r="251" spans="2:12" ht="46.15" customHeight="1" x14ac:dyDescent="0.25">
      <c r="B251" s="1"/>
      <c r="C251" s="1"/>
      <c r="D251" s="2"/>
      <c r="E251" s="47"/>
      <c r="F251" s="32" t="s">
        <v>414</v>
      </c>
      <c r="G251" s="48">
        <v>2100000</v>
      </c>
      <c r="H251" s="48">
        <v>1100000</v>
      </c>
      <c r="I251" s="57">
        <v>310208.77</v>
      </c>
      <c r="J251" s="48"/>
      <c r="K251" s="55"/>
      <c r="L251" s="57"/>
    </row>
    <row r="252" spans="2:12" ht="63" customHeight="1" x14ac:dyDescent="0.25">
      <c r="B252" s="1"/>
      <c r="C252" s="1"/>
      <c r="D252" s="2"/>
      <c r="E252" s="47"/>
      <c r="F252" s="32" t="s">
        <v>423</v>
      </c>
      <c r="G252" s="48">
        <v>17848</v>
      </c>
      <c r="H252" s="48">
        <v>17848</v>
      </c>
      <c r="I252" s="57">
        <v>13019.4</v>
      </c>
      <c r="J252" s="48"/>
      <c r="K252" s="55"/>
      <c r="L252" s="57"/>
    </row>
    <row r="253" spans="2:12" ht="51.75" hidden="1" customHeight="1" x14ac:dyDescent="0.25">
      <c r="B253" s="1"/>
      <c r="C253" s="1"/>
      <c r="D253" s="2"/>
      <c r="E253" s="47"/>
      <c r="F253" s="32"/>
      <c r="G253" s="48"/>
      <c r="H253" s="48"/>
      <c r="I253" s="57"/>
      <c r="J253" s="48"/>
      <c r="K253" s="55"/>
      <c r="L253" s="57"/>
    </row>
    <row r="254" spans="2:12" ht="45" customHeight="1" x14ac:dyDescent="0.25">
      <c r="B254" s="1"/>
      <c r="C254" s="1"/>
      <c r="D254" s="2"/>
      <c r="E254" s="47"/>
      <c r="F254" s="32" t="s">
        <v>528</v>
      </c>
      <c r="G254" s="48">
        <v>120000</v>
      </c>
      <c r="H254" s="48">
        <v>0</v>
      </c>
      <c r="I254" s="57">
        <v>0</v>
      </c>
      <c r="J254" s="48"/>
      <c r="K254" s="55"/>
      <c r="L254" s="57"/>
    </row>
    <row r="255" spans="2:12" ht="34.15" customHeight="1" x14ac:dyDescent="0.25">
      <c r="B255" s="1"/>
      <c r="C255" s="1"/>
      <c r="D255" s="2"/>
      <c r="E255" s="47"/>
      <c r="F255" s="32" t="s">
        <v>529</v>
      </c>
      <c r="G255" s="48">
        <v>65000</v>
      </c>
      <c r="H255" s="48">
        <v>0</v>
      </c>
      <c r="I255" s="57">
        <v>0</v>
      </c>
      <c r="J255" s="48"/>
      <c r="K255" s="55"/>
      <c r="L255" s="57"/>
    </row>
    <row r="256" spans="2:12" ht="47.45" customHeight="1" x14ac:dyDescent="0.25">
      <c r="B256" s="1"/>
      <c r="C256" s="1"/>
      <c r="D256" s="2"/>
      <c r="E256" s="47"/>
      <c r="F256" s="32" t="s">
        <v>530</v>
      </c>
      <c r="G256" s="48">
        <v>49500</v>
      </c>
      <c r="H256" s="48">
        <v>0</v>
      </c>
      <c r="I256" s="57">
        <v>0</v>
      </c>
      <c r="J256" s="48"/>
      <c r="K256" s="55"/>
      <c r="L256" s="57"/>
    </row>
    <row r="257" spans="2:12" ht="60" customHeight="1" x14ac:dyDescent="0.25">
      <c r="B257" s="1" t="s">
        <v>12</v>
      </c>
      <c r="C257" s="1" t="s">
        <v>2</v>
      </c>
      <c r="D257" s="2" t="s">
        <v>3</v>
      </c>
      <c r="E257" s="3" t="s">
        <v>4</v>
      </c>
      <c r="F257" s="32" t="s">
        <v>403</v>
      </c>
      <c r="G257" s="56">
        <v>30324</v>
      </c>
      <c r="H257" s="56">
        <v>30324</v>
      </c>
      <c r="I257" s="56">
        <v>30323.439999999999</v>
      </c>
      <c r="J257" s="48"/>
      <c r="K257" s="55"/>
      <c r="L257" s="57"/>
    </row>
    <row r="258" spans="2:12" ht="48" customHeight="1" x14ac:dyDescent="0.25">
      <c r="B258" s="1" t="s">
        <v>12</v>
      </c>
      <c r="C258" s="1" t="s">
        <v>2</v>
      </c>
      <c r="D258" s="2" t="s">
        <v>3</v>
      </c>
      <c r="E258" s="3" t="s">
        <v>4</v>
      </c>
      <c r="F258" s="32" t="s">
        <v>417</v>
      </c>
      <c r="G258" s="56">
        <v>59100</v>
      </c>
      <c r="H258" s="56">
        <v>59100</v>
      </c>
      <c r="I258" s="56">
        <v>59052.29</v>
      </c>
      <c r="J258" s="48"/>
      <c r="K258" s="55"/>
      <c r="L258" s="57"/>
    </row>
    <row r="259" spans="2:12" ht="57" customHeight="1" x14ac:dyDescent="0.3">
      <c r="B259" s="33"/>
      <c r="C259" s="33"/>
      <c r="D259" s="34"/>
      <c r="E259" s="32"/>
      <c r="F259" s="62" t="s">
        <v>395</v>
      </c>
      <c r="G259" s="57">
        <f>G261+G260</f>
        <v>204080</v>
      </c>
      <c r="H259" s="57">
        <f>H261+H260</f>
        <v>204080</v>
      </c>
      <c r="I259" s="57">
        <f>I261+I260</f>
        <v>72773.600000000006</v>
      </c>
      <c r="J259" s="48">
        <f>J261</f>
        <v>0</v>
      </c>
      <c r="K259" s="48">
        <f>K261</f>
        <v>0</v>
      </c>
      <c r="L259" s="48">
        <f>L261</f>
        <v>0</v>
      </c>
    </row>
    <row r="260" spans="2:12" ht="82.15" customHeight="1" x14ac:dyDescent="0.25">
      <c r="B260" s="1" t="s">
        <v>375</v>
      </c>
      <c r="C260" s="1" t="s">
        <v>372</v>
      </c>
      <c r="D260" s="1" t="s">
        <v>361</v>
      </c>
      <c r="E260" s="3" t="s">
        <v>380</v>
      </c>
      <c r="F260" s="32" t="s">
        <v>385</v>
      </c>
      <c r="G260" s="48">
        <v>45400</v>
      </c>
      <c r="H260" s="48">
        <v>45400</v>
      </c>
      <c r="I260" s="48">
        <v>22150</v>
      </c>
      <c r="J260" s="48"/>
      <c r="K260" s="48"/>
      <c r="L260" s="48"/>
    </row>
    <row r="261" spans="2:12" ht="81.599999999999994" customHeight="1" x14ac:dyDescent="0.25">
      <c r="B261" s="1" t="s">
        <v>383</v>
      </c>
      <c r="C261" s="1" t="s">
        <v>176</v>
      </c>
      <c r="D261" s="2" t="s">
        <v>177</v>
      </c>
      <c r="E261" s="32" t="s">
        <v>178</v>
      </c>
      <c r="F261" s="32" t="s">
        <v>426</v>
      </c>
      <c r="G261" s="48">
        <f>176528-17848</f>
        <v>158680</v>
      </c>
      <c r="H261" s="48">
        <f>G261</f>
        <v>158680</v>
      </c>
      <c r="I261" s="57">
        <v>50623.6</v>
      </c>
      <c r="J261" s="48"/>
      <c r="K261" s="55"/>
      <c r="L261" s="57"/>
    </row>
    <row r="262" spans="2:12" ht="93.75" hidden="1" customHeight="1" x14ac:dyDescent="0.25">
      <c r="B262" s="1"/>
      <c r="C262" s="1"/>
      <c r="D262" s="1"/>
      <c r="E262" s="3"/>
      <c r="F262" s="60"/>
      <c r="G262" s="56"/>
      <c r="H262" s="56"/>
      <c r="I262" s="67"/>
      <c r="J262" s="52"/>
      <c r="K262" s="52"/>
      <c r="L262" s="52"/>
    </row>
    <row r="263" spans="2:12" ht="66" hidden="1" customHeight="1" x14ac:dyDescent="0.25">
      <c r="B263" s="1"/>
      <c r="C263" s="1"/>
      <c r="D263" s="2"/>
      <c r="E263" s="47"/>
      <c r="F263" s="32"/>
      <c r="G263" s="48"/>
      <c r="H263" s="48"/>
      <c r="I263" s="57"/>
      <c r="J263" s="48"/>
      <c r="K263" s="55"/>
      <c r="L263" s="57"/>
    </row>
    <row r="264" spans="2:12" ht="74.25" customHeight="1" x14ac:dyDescent="0.3">
      <c r="B264" s="9"/>
      <c r="C264" s="9"/>
      <c r="D264" s="10"/>
      <c r="E264" s="3"/>
      <c r="F264" s="62" t="s">
        <v>557</v>
      </c>
      <c r="G264" s="48"/>
      <c r="H264" s="48"/>
      <c r="I264" s="57"/>
      <c r="J264" s="56">
        <f>J265+J266+J268+J270+J271+J273+J274+J275+J276+J277+J269+J278+J279+J272</f>
        <v>21172253</v>
      </c>
      <c r="K264" s="56">
        <f>K265+K266+K268+K270+K271+K273+K274+K275+K276+K277+K269+K278+K279+K272</f>
        <v>18207992</v>
      </c>
      <c r="L264" s="56">
        <f>L265+L266+L268+L270+L271+L273+L274+L275+L276+L277+L269+L278+L279+L272</f>
        <v>8280886.29</v>
      </c>
    </row>
    <row r="265" spans="2:12" ht="183.6" customHeight="1" x14ac:dyDescent="0.25">
      <c r="B265" s="9">
        <v>1217321</v>
      </c>
      <c r="C265" s="9">
        <v>7321</v>
      </c>
      <c r="D265" s="10" t="s">
        <v>16</v>
      </c>
      <c r="E265" s="3" t="s">
        <v>205</v>
      </c>
      <c r="F265" s="32" t="s">
        <v>498</v>
      </c>
      <c r="G265" s="48"/>
      <c r="H265" s="48"/>
      <c r="I265" s="57"/>
      <c r="J265" s="56">
        <f>2290000+1500000+2500000+1200998+10000+70000</f>
        <v>7570998</v>
      </c>
      <c r="K265" s="56">
        <f>J265-70000</f>
        <v>7500998</v>
      </c>
      <c r="L265" s="56">
        <f>1319650+1200956.6</f>
        <v>2520606.6</v>
      </c>
    </row>
    <row r="266" spans="2:12" ht="229.5" customHeight="1" x14ac:dyDescent="0.25">
      <c r="B266" s="9">
        <v>1217321</v>
      </c>
      <c r="C266" s="9">
        <v>7321</v>
      </c>
      <c r="D266" s="10" t="s">
        <v>16</v>
      </c>
      <c r="E266" s="3" t="s">
        <v>205</v>
      </c>
      <c r="F266" s="32" t="s">
        <v>499</v>
      </c>
      <c r="G266" s="48"/>
      <c r="H266" s="48"/>
      <c r="I266" s="57"/>
      <c r="J266" s="56">
        <f>1202890+1100000+3752400+465000+440000</f>
        <v>6960290</v>
      </c>
      <c r="K266" s="56">
        <f>J266-2400000</f>
        <v>4560290</v>
      </c>
      <c r="L266" s="56">
        <f>1167635.93+48096+464128+439264+301381.8</f>
        <v>2420505.7299999995</v>
      </c>
    </row>
    <row r="267" spans="2:12" ht="188.25" hidden="1" customHeight="1" x14ac:dyDescent="0.25">
      <c r="B267" s="9"/>
      <c r="C267" s="9"/>
      <c r="D267" s="10"/>
      <c r="E267" s="3"/>
      <c r="F267" s="32"/>
      <c r="G267" s="48"/>
      <c r="H267" s="48"/>
      <c r="I267" s="57"/>
      <c r="J267" s="56"/>
      <c r="K267" s="56"/>
      <c r="L267" s="56"/>
    </row>
    <row r="268" spans="2:12" ht="60.6" customHeight="1" x14ac:dyDescent="0.25">
      <c r="B268" s="9">
        <v>1217322</v>
      </c>
      <c r="C268" s="9">
        <v>7322</v>
      </c>
      <c r="D268" s="10" t="s">
        <v>16</v>
      </c>
      <c r="E268" s="3" t="s">
        <v>338</v>
      </c>
      <c r="F268" s="32" t="s">
        <v>339</v>
      </c>
      <c r="G268" s="48"/>
      <c r="H268" s="48"/>
      <c r="I268" s="57"/>
      <c r="J268" s="56">
        <v>1342000</v>
      </c>
      <c r="K268" s="56">
        <v>1342000</v>
      </c>
      <c r="L268" s="56">
        <v>852014.95</v>
      </c>
    </row>
    <row r="269" spans="2:12" ht="81" hidden="1" customHeight="1" x14ac:dyDescent="0.25">
      <c r="B269" s="9"/>
      <c r="C269" s="9"/>
      <c r="D269" s="10"/>
      <c r="E269" s="3"/>
      <c r="F269" s="32"/>
      <c r="G269" s="48"/>
      <c r="H269" s="48"/>
      <c r="I269" s="57"/>
      <c r="J269" s="56"/>
      <c r="K269" s="56"/>
      <c r="L269" s="56"/>
    </row>
    <row r="270" spans="2:12" ht="89.25" hidden="1" customHeight="1" x14ac:dyDescent="0.25">
      <c r="B270" s="9"/>
      <c r="C270" s="9"/>
      <c r="D270" s="10"/>
      <c r="E270" s="3"/>
      <c r="F270" s="32"/>
      <c r="G270" s="48"/>
      <c r="H270" s="48"/>
      <c r="I270" s="57"/>
      <c r="J270" s="56"/>
      <c r="K270" s="56"/>
      <c r="L270" s="56"/>
    </row>
    <row r="271" spans="2:12" ht="2.25" hidden="1" customHeight="1" x14ac:dyDescent="0.25">
      <c r="B271" s="9"/>
      <c r="C271" s="9"/>
      <c r="D271" s="10"/>
      <c r="E271" s="3"/>
      <c r="F271" s="32"/>
      <c r="G271" s="48"/>
      <c r="H271" s="48"/>
      <c r="I271" s="57"/>
      <c r="J271" s="56"/>
      <c r="K271" s="56"/>
      <c r="L271" s="56"/>
    </row>
    <row r="272" spans="2:12" ht="57.6" customHeight="1" x14ac:dyDescent="0.25">
      <c r="B272" s="9">
        <v>1217322</v>
      </c>
      <c r="C272" s="9">
        <v>7322</v>
      </c>
      <c r="D272" s="10" t="s">
        <v>16</v>
      </c>
      <c r="E272" s="3" t="s">
        <v>338</v>
      </c>
      <c r="F272" s="32" t="s">
        <v>444</v>
      </c>
      <c r="G272" s="48"/>
      <c r="H272" s="48"/>
      <c r="I272" s="57"/>
      <c r="J272" s="56">
        <v>23000</v>
      </c>
      <c r="K272" s="56">
        <v>23000</v>
      </c>
      <c r="L272" s="56">
        <v>22000.81</v>
      </c>
    </row>
    <row r="273" spans="2:12" ht="75" customHeight="1" x14ac:dyDescent="0.25">
      <c r="B273" s="9">
        <v>1217310</v>
      </c>
      <c r="C273" s="9">
        <v>7310</v>
      </c>
      <c r="D273" s="10" t="s">
        <v>16</v>
      </c>
      <c r="E273" s="3" t="s">
        <v>204</v>
      </c>
      <c r="F273" s="32" t="s">
        <v>274</v>
      </c>
      <c r="G273" s="48"/>
      <c r="H273" s="48"/>
      <c r="I273" s="57"/>
      <c r="J273" s="56">
        <v>2804261</v>
      </c>
      <c r="K273" s="56">
        <v>2310000</v>
      </c>
      <c r="L273" s="56">
        <v>0</v>
      </c>
    </row>
    <row r="274" spans="2:12" ht="121.9" customHeight="1" x14ac:dyDescent="0.25">
      <c r="B274" s="9">
        <v>1217310</v>
      </c>
      <c r="C274" s="9">
        <v>7310</v>
      </c>
      <c r="D274" s="10" t="s">
        <v>16</v>
      </c>
      <c r="E274" s="3" t="s">
        <v>204</v>
      </c>
      <c r="F274" s="32" t="s">
        <v>520</v>
      </c>
      <c r="G274" s="48"/>
      <c r="H274" s="48"/>
      <c r="I274" s="57"/>
      <c r="J274" s="56">
        <f>651894+1770000+49810</f>
        <v>2471704</v>
      </c>
      <c r="K274" s="56">
        <v>2471704</v>
      </c>
      <c r="L274" s="56">
        <f>218963.36+1571903.88+42757.49+195661.29+4252+425669.75+6550.43</f>
        <v>2465758.1999999997</v>
      </c>
    </row>
    <row r="275" spans="2:12" ht="71.25" hidden="1" customHeight="1" x14ac:dyDescent="0.25">
      <c r="B275" s="9"/>
      <c r="C275" s="9"/>
      <c r="D275" s="10"/>
      <c r="E275" s="3"/>
      <c r="F275" s="32"/>
      <c r="G275" s="48"/>
      <c r="H275" s="48"/>
      <c r="I275" s="57"/>
      <c r="J275" s="56"/>
      <c r="K275" s="56"/>
      <c r="L275" s="56"/>
    </row>
    <row r="276" spans="2:12" ht="55.5" hidden="1" customHeight="1" x14ac:dyDescent="0.25">
      <c r="B276" s="9"/>
      <c r="C276" s="9"/>
      <c r="D276" s="10"/>
      <c r="E276" s="3"/>
      <c r="F276" s="32"/>
      <c r="G276" s="48"/>
      <c r="H276" s="48"/>
      <c r="I276" s="57"/>
      <c r="J276" s="56"/>
      <c r="K276" s="56"/>
      <c r="L276" s="56"/>
    </row>
    <row r="277" spans="2:12" ht="66.75" hidden="1" customHeight="1" x14ac:dyDescent="0.25">
      <c r="B277" s="9">
        <v>1217330</v>
      </c>
      <c r="C277" s="9">
        <v>7330</v>
      </c>
      <c r="D277" s="10" t="s">
        <v>16</v>
      </c>
      <c r="E277" s="3" t="s">
        <v>209</v>
      </c>
      <c r="F277" s="32" t="s">
        <v>307</v>
      </c>
      <c r="G277" s="48"/>
      <c r="H277" s="48"/>
      <c r="I277" s="57"/>
      <c r="J277" s="56">
        <f>7000000-7000000</f>
        <v>0</v>
      </c>
      <c r="K277" s="56">
        <v>0</v>
      </c>
      <c r="L277" s="56">
        <v>0</v>
      </c>
    </row>
    <row r="278" spans="2:12" ht="113.25" hidden="1" customHeight="1" x14ac:dyDescent="0.25">
      <c r="B278" s="9"/>
      <c r="C278" s="9"/>
      <c r="D278" s="10"/>
      <c r="E278" s="3"/>
      <c r="F278" s="32"/>
      <c r="G278" s="48"/>
      <c r="H278" s="48"/>
      <c r="I278" s="57"/>
      <c r="J278" s="56"/>
      <c r="K278" s="56"/>
      <c r="L278" s="56"/>
    </row>
    <row r="279" spans="2:12" ht="129" hidden="1" customHeight="1" x14ac:dyDescent="0.25">
      <c r="B279" s="9">
        <v>1217364</v>
      </c>
      <c r="C279" s="9">
        <v>7364</v>
      </c>
      <c r="D279" s="10" t="s">
        <v>284</v>
      </c>
      <c r="E279" s="3"/>
      <c r="F279" s="32"/>
      <c r="G279" s="48"/>
      <c r="H279" s="48"/>
      <c r="I279" s="57"/>
      <c r="J279" s="56"/>
      <c r="K279" s="56"/>
      <c r="L279" s="56"/>
    </row>
    <row r="280" spans="2:12" ht="57" customHeight="1" x14ac:dyDescent="0.3">
      <c r="B280" s="9"/>
      <c r="C280" s="9"/>
      <c r="D280" s="10"/>
      <c r="E280" s="3"/>
      <c r="F280" s="104" t="s">
        <v>308</v>
      </c>
      <c r="G280" s="52">
        <f>G281+G286</f>
        <v>51698</v>
      </c>
      <c r="H280" s="52">
        <f>H281+H286</f>
        <v>51698</v>
      </c>
      <c r="I280" s="56">
        <f>I281+I286</f>
        <v>37256.25</v>
      </c>
      <c r="J280" s="53"/>
      <c r="K280" s="53"/>
      <c r="L280" s="53">
        <v>0</v>
      </c>
    </row>
    <row r="281" spans="2:12" ht="63" customHeight="1" x14ac:dyDescent="0.25">
      <c r="B281" s="1" t="s">
        <v>12</v>
      </c>
      <c r="C281" s="1" t="s">
        <v>2</v>
      </c>
      <c r="D281" s="1" t="s">
        <v>3</v>
      </c>
      <c r="E281" s="3" t="s">
        <v>4</v>
      </c>
      <c r="F281" s="68" t="s">
        <v>13</v>
      </c>
      <c r="G281" s="48">
        <v>14900</v>
      </c>
      <c r="H281" s="48">
        <f>10000+4900</f>
        <v>14900</v>
      </c>
      <c r="I281" s="57">
        <v>459.2</v>
      </c>
      <c r="J281" s="55"/>
      <c r="K281" s="55"/>
      <c r="L281" s="55">
        <v>0</v>
      </c>
    </row>
    <row r="282" spans="2:12" ht="145.5" hidden="1" customHeight="1" x14ac:dyDescent="0.25">
      <c r="B282" s="1" t="s">
        <v>12</v>
      </c>
      <c r="C282" s="1" t="s">
        <v>2</v>
      </c>
      <c r="D282" s="2" t="s">
        <v>3</v>
      </c>
      <c r="E282" s="3" t="s">
        <v>4</v>
      </c>
      <c r="F282" s="69" t="s">
        <v>542</v>
      </c>
      <c r="G282" s="52"/>
      <c r="H282" s="52"/>
      <c r="I282" s="53"/>
      <c r="J282" s="53"/>
      <c r="K282" s="53"/>
      <c r="L282" s="53">
        <v>0</v>
      </c>
    </row>
    <row r="283" spans="2:12" ht="100.5" hidden="1" customHeight="1" x14ac:dyDescent="0.25">
      <c r="B283" s="47"/>
      <c r="C283" s="47"/>
      <c r="D283" s="47"/>
      <c r="E283" s="47"/>
      <c r="F283" s="69" t="s">
        <v>543</v>
      </c>
      <c r="G283" s="52">
        <f>G284</f>
        <v>0</v>
      </c>
      <c r="H283" s="52"/>
      <c r="I283" s="53">
        <f>I284</f>
        <v>0</v>
      </c>
      <c r="J283" s="53"/>
      <c r="K283" s="53"/>
      <c r="L283" s="53">
        <f>L284</f>
        <v>0</v>
      </c>
    </row>
    <row r="284" spans="2:12" ht="98.25" hidden="1" customHeight="1" x14ac:dyDescent="0.25">
      <c r="B284" s="1" t="s">
        <v>14</v>
      </c>
      <c r="C284" s="1" t="s">
        <v>15</v>
      </c>
      <c r="D284" s="1" t="s">
        <v>16</v>
      </c>
      <c r="E284" s="3" t="s">
        <v>17</v>
      </c>
      <c r="F284" s="32" t="s">
        <v>21</v>
      </c>
      <c r="G284" s="48">
        <v>0</v>
      </c>
      <c r="H284" s="48"/>
      <c r="I284" s="55"/>
      <c r="J284" s="55"/>
      <c r="K284" s="55"/>
      <c r="L284" s="55"/>
    </row>
    <row r="285" spans="2:12" ht="156.75" hidden="1" customHeight="1" x14ac:dyDescent="0.25">
      <c r="B285" s="1" t="s">
        <v>18</v>
      </c>
      <c r="C285" s="1" t="s">
        <v>19</v>
      </c>
      <c r="D285" s="1" t="s">
        <v>8</v>
      </c>
      <c r="E285" s="3" t="s">
        <v>20</v>
      </c>
      <c r="F285" s="60" t="s">
        <v>544</v>
      </c>
      <c r="G285" s="52"/>
      <c r="H285" s="52"/>
      <c r="I285" s="53"/>
      <c r="J285" s="53"/>
      <c r="K285" s="53"/>
      <c r="L285" s="53">
        <v>0</v>
      </c>
    </row>
    <row r="286" spans="2:12" ht="76.900000000000006" customHeight="1" x14ac:dyDescent="0.25">
      <c r="B286" s="1"/>
      <c r="C286" s="1"/>
      <c r="D286" s="1"/>
      <c r="E286" s="3"/>
      <c r="F286" s="32" t="s">
        <v>415</v>
      </c>
      <c r="G286" s="48">
        <v>36798</v>
      </c>
      <c r="H286" s="48">
        <v>36798</v>
      </c>
      <c r="I286" s="57">
        <v>36797.050000000003</v>
      </c>
      <c r="J286" s="53"/>
      <c r="K286" s="53"/>
      <c r="L286" s="53"/>
    </row>
    <row r="287" spans="2:12" ht="82.9" customHeight="1" x14ac:dyDescent="0.25">
      <c r="B287" s="1" t="s">
        <v>12</v>
      </c>
      <c r="C287" s="1" t="s">
        <v>2</v>
      </c>
      <c r="D287" s="1" t="s">
        <v>3</v>
      </c>
      <c r="E287" s="3" t="s">
        <v>4</v>
      </c>
      <c r="F287" s="69" t="s">
        <v>545</v>
      </c>
      <c r="G287" s="52">
        <v>3000</v>
      </c>
      <c r="H287" s="52">
        <v>3000</v>
      </c>
      <c r="I287" s="56">
        <v>0</v>
      </c>
      <c r="J287" s="53"/>
      <c r="K287" s="53"/>
      <c r="L287" s="53"/>
    </row>
    <row r="288" spans="2:12" ht="75" customHeight="1" x14ac:dyDescent="0.25">
      <c r="B288" s="1" t="s">
        <v>18</v>
      </c>
      <c r="C288" s="1" t="s">
        <v>19</v>
      </c>
      <c r="D288" s="1" t="s">
        <v>8</v>
      </c>
      <c r="E288" s="3" t="s">
        <v>20</v>
      </c>
      <c r="F288" s="69" t="s">
        <v>210</v>
      </c>
      <c r="G288" s="52">
        <v>71000</v>
      </c>
      <c r="H288" s="52">
        <f>46776+5847</f>
        <v>52623</v>
      </c>
      <c r="I288" s="56">
        <v>49056.84</v>
      </c>
      <c r="J288" s="53"/>
      <c r="K288" s="53"/>
      <c r="L288" s="53"/>
    </row>
    <row r="289" spans="2:12" ht="54.6" customHeight="1" x14ac:dyDescent="0.25">
      <c r="B289" s="1"/>
      <c r="C289" s="1"/>
      <c r="D289" s="1"/>
      <c r="E289" s="3"/>
      <c r="F289" s="69" t="s">
        <v>546</v>
      </c>
      <c r="G289" s="52">
        <f t="shared" ref="G289:L289" si="12">G290+G295</f>
        <v>1650100</v>
      </c>
      <c r="H289" s="52">
        <f t="shared" si="12"/>
        <v>1254500</v>
      </c>
      <c r="I289" s="56">
        <f t="shared" si="12"/>
        <v>960708.88</v>
      </c>
      <c r="J289" s="56">
        <f t="shared" si="12"/>
        <v>74300</v>
      </c>
      <c r="K289" s="56">
        <f t="shared" si="12"/>
        <v>74300</v>
      </c>
      <c r="L289" s="56">
        <f t="shared" si="12"/>
        <v>72829.600000000006</v>
      </c>
    </row>
    <row r="290" spans="2:12" ht="35.450000000000003" customHeight="1" x14ac:dyDescent="0.25">
      <c r="B290" s="1" t="s">
        <v>6</v>
      </c>
      <c r="C290" s="1" t="s">
        <v>7</v>
      </c>
      <c r="D290" s="1" t="s">
        <v>8</v>
      </c>
      <c r="E290" s="3" t="s">
        <v>9</v>
      </c>
      <c r="F290" s="68" t="s">
        <v>310</v>
      </c>
      <c r="G290" s="52">
        <f>G291+G293+G292</f>
        <v>834000</v>
      </c>
      <c r="H290" s="52">
        <f>H291+H293+H292</f>
        <v>638500</v>
      </c>
      <c r="I290" s="56">
        <f>I291+I293+I292</f>
        <v>528200.88</v>
      </c>
      <c r="J290" s="56">
        <f>J291+J293+J294</f>
        <v>74300</v>
      </c>
      <c r="K290" s="56">
        <f>K291+K293+K294</f>
        <v>74300</v>
      </c>
      <c r="L290" s="56">
        <f>L291+L293+L294</f>
        <v>72829.600000000006</v>
      </c>
    </row>
    <row r="291" spans="2:12" ht="53.45" customHeight="1" x14ac:dyDescent="0.25">
      <c r="B291" s="1"/>
      <c r="C291" s="1"/>
      <c r="D291" s="1"/>
      <c r="E291" s="3"/>
      <c r="F291" s="32" t="s">
        <v>318</v>
      </c>
      <c r="G291" s="48">
        <v>789500</v>
      </c>
      <c r="H291" s="48">
        <f>528000+66000</f>
        <v>594000</v>
      </c>
      <c r="I291" s="57">
        <v>514340.88</v>
      </c>
      <c r="J291" s="55"/>
      <c r="K291" s="55"/>
      <c r="L291" s="55">
        <v>0</v>
      </c>
    </row>
    <row r="292" spans="2:12" ht="43.9" customHeight="1" x14ac:dyDescent="0.25">
      <c r="B292" s="1"/>
      <c r="C292" s="1"/>
      <c r="D292" s="1"/>
      <c r="E292" s="3"/>
      <c r="F292" s="32" t="s">
        <v>319</v>
      </c>
      <c r="G292" s="48">
        <v>44500</v>
      </c>
      <c r="H292" s="48">
        <v>44500</v>
      </c>
      <c r="I292" s="57">
        <v>13860</v>
      </c>
      <c r="J292" s="55"/>
      <c r="K292" s="55"/>
      <c r="L292" s="55"/>
    </row>
    <row r="293" spans="2:12" ht="43.15" customHeight="1" x14ac:dyDescent="0.25">
      <c r="B293" s="1"/>
      <c r="C293" s="1"/>
      <c r="D293" s="1"/>
      <c r="E293" s="3"/>
      <c r="F293" s="32" t="s">
        <v>317</v>
      </c>
      <c r="G293" s="48">
        <v>0</v>
      </c>
      <c r="H293" s="48">
        <v>0</v>
      </c>
      <c r="I293" s="57">
        <v>0</v>
      </c>
      <c r="J293" s="55">
        <v>24300</v>
      </c>
      <c r="K293" s="55">
        <v>24300</v>
      </c>
      <c r="L293" s="55">
        <v>22900</v>
      </c>
    </row>
    <row r="294" spans="2:12" ht="33" customHeight="1" x14ac:dyDescent="0.25">
      <c r="B294" s="1"/>
      <c r="C294" s="1"/>
      <c r="D294" s="1"/>
      <c r="E294" s="3"/>
      <c r="F294" s="32" t="s">
        <v>445</v>
      </c>
      <c r="G294" s="48"/>
      <c r="H294" s="48"/>
      <c r="I294" s="57"/>
      <c r="J294" s="55">
        <v>50000</v>
      </c>
      <c r="K294" s="55">
        <v>50000</v>
      </c>
      <c r="L294" s="57">
        <v>49929.599999999999</v>
      </c>
    </row>
    <row r="295" spans="2:12" ht="46.5" customHeight="1" x14ac:dyDescent="0.25">
      <c r="B295" s="1" t="s">
        <v>22</v>
      </c>
      <c r="C295" s="1" t="s">
        <v>23</v>
      </c>
      <c r="D295" s="1" t="s">
        <v>24</v>
      </c>
      <c r="E295" s="3" t="s">
        <v>25</v>
      </c>
      <c r="F295" s="68" t="s">
        <v>310</v>
      </c>
      <c r="G295" s="52">
        <f t="shared" ref="G295:L295" si="13">G296+G300</f>
        <v>816100</v>
      </c>
      <c r="H295" s="52">
        <f t="shared" si="13"/>
        <v>616000</v>
      </c>
      <c r="I295" s="52">
        <f t="shared" si="13"/>
        <v>432508</v>
      </c>
      <c r="J295" s="52">
        <f t="shared" si="13"/>
        <v>0</v>
      </c>
      <c r="K295" s="52">
        <f t="shared" si="13"/>
        <v>0</v>
      </c>
      <c r="L295" s="52">
        <f t="shared" si="13"/>
        <v>0</v>
      </c>
    </row>
    <row r="296" spans="2:12" ht="43.15" customHeight="1" x14ac:dyDescent="0.25">
      <c r="B296" s="1"/>
      <c r="C296" s="1"/>
      <c r="D296" s="1"/>
      <c r="E296" s="3"/>
      <c r="F296" s="68" t="s">
        <v>309</v>
      </c>
      <c r="G296" s="48">
        <v>756100</v>
      </c>
      <c r="H296" s="48">
        <f>504000+63000</f>
        <v>567000</v>
      </c>
      <c r="I296" s="57">
        <v>383558</v>
      </c>
      <c r="J296" s="55"/>
      <c r="K296" s="55"/>
      <c r="L296" s="55">
        <v>0</v>
      </c>
    </row>
    <row r="297" spans="2:12" ht="85.5" hidden="1" customHeight="1" x14ac:dyDescent="0.25">
      <c r="B297" s="1"/>
      <c r="C297" s="1"/>
      <c r="D297" s="1"/>
      <c r="E297" s="3"/>
      <c r="F297" s="68" t="s">
        <v>547</v>
      </c>
      <c r="G297" s="52"/>
      <c r="H297" s="52"/>
      <c r="I297" s="67"/>
      <c r="J297" s="53"/>
      <c r="K297" s="53"/>
      <c r="L297" s="53"/>
    </row>
    <row r="298" spans="2:12" ht="51" hidden="1" customHeight="1" x14ac:dyDescent="0.25">
      <c r="B298" s="1"/>
      <c r="C298" s="1"/>
      <c r="D298" s="1"/>
      <c r="E298" s="3"/>
      <c r="F298" s="68" t="s">
        <v>33</v>
      </c>
      <c r="G298" s="48">
        <v>0</v>
      </c>
      <c r="H298" s="48"/>
      <c r="I298" s="70"/>
      <c r="J298" s="55"/>
      <c r="K298" s="55"/>
      <c r="L298" s="55">
        <v>1100000</v>
      </c>
    </row>
    <row r="299" spans="2:12" ht="63.75" hidden="1" customHeight="1" x14ac:dyDescent="0.25">
      <c r="B299" s="1"/>
      <c r="C299" s="1"/>
      <c r="D299" s="1"/>
      <c r="E299" s="3"/>
      <c r="F299" s="68" t="s">
        <v>32</v>
      </c>
      <c r="G299" s="48">
        <v>0</v>
      </c>
      <c r="H299" s="48"/>
      <c r="I299" s="70"/>
      <c r="J299" s="55"/>
      <c r="K299" s="55"/>
      <c r="L299" s="55">
        <v>2706700</v>
      </c>
    </row>
    <row r="300" spans="2:12" ht="43.15" customHeight="1" x14ac:dyDescent="0.25">
      <c r="B300" s="1"/>
      <c r="C300" s="1"/>
      <c r="D300" s="1"/>
      <c r="E300" s="3"/>
      <c r="F300" s="68" t="s">
        <v>206</v>
      </c>
      <c r="G300" s="48">
        <v>60000</v>
      </c>
      <c r="H300" s="48">
        <f>46000+3000</f>
        <v>49000</v>
      </c>
      <c r="I300" s="70">
        <v>48950</v>
      </c>
      <c r="J300" s="55"/>
      <c r="K300" s="55"/>
      <c r="L300" s="55"/>
    </row>
    <row r="301" spans="2:12" ht="0.75" hidden="1" customHeight="1" x14ac:dyDescent="0.25">
      <c r="B301" s="1"/>
      <c r="C301" s="1"/>
      <c r="D301" s="1"/>
      <c r="E301" s="3"/>
      <c r="F301" s="68"/>
      <c r="G301" s="48"/>
      <c r="H301" s="48"/>
      <c r="I301" s="70"/>
      <c r="J301" s="55"/>
      <c r="K301" s="55"/>
      <c r="L301" s="55"/>
    </row>
    <row r="302" spans="2:12" ht="51.75" customHeight="1" x14ac:dyDescent="0.3">
      <c r="B302" s="71"/>
      <c r="C302" s="71"/>
      <c r="D302" s="71"/>
      <c r="E302" s="71"/>
      <c r="F302" s="105" t="s">
        <v>558</v>
      </c>
      <c r="G302" s="52">
        <f t="shared" ref="G302:L302" si="14">G303</f>
        <v>198000</v>
      </c>
      <c r="H302" s="52">
        <f t="shared" si="14"/>
        <v>198000</v>
      </c>
      <c r="I302" s="56">
        <f t="shared" si="14"/>
        <v>127984.58</v>
      </c>
      <c r="J302" s="56">
        <f t="shared" si="14"/>
        <v>1450000</v>
      </c>
      <c r="K302" s="56">
        <f t="shared" si="14"/>
        <v>1450000</v>
      </c>
      <c r="L302" s="56">
        <f t="shared" si="14"/>
        <v>1443000</v>
      </c>
    </row>
    <row r="303" spans="2:12" ht="37.9" customHeight="1" x14ac:dyDescent="0.25">
      <c r="B303" s="1" t="s">
        <v>6</v>
      </c>
      <c r="C303" s="1" t="s">
        <v>7</v>
      </c>
      <c r="D303" s="1" t="s">
        <v>8</v>
      </c>
      <c r="E303" s="3" t="s">
        <v>9</v>
      </c>
      <c r="F303" s="68" t="s">
        <v>311</v>
      </c>
      <c r="G303" s="52">
        <f t="shared" ref="G303:L303" si="15">G304+G305+G306+G309</f>
        <v>198000</v>
      </c>
      <c r="H303" s="52">
        <f t="shared" si="15"/>
        <v>198000</v>
      </c>
      <c r="I303" s="56">
        <f t="shared" si="15"/>
        <v>127984.58</v>
      </c>
      <c r="J303" s="56">
        <f t="shared" si="15"/>
        <v>1450000</v>
      </c>
      <c r="K303" s="56">
        <f t="shared" si="15"/>
        <v>1450000</v>
      </c>
      <c r="L303" s="56">
        <f t="shared" si="15"/>
        <v>1443000</v>
      </c>
    </row>
    <row r="304" spans="2:12" ht="42.6" customHeight="1" x14ac:dyDescent="0.25">
      <c r="B304" s="1"/>
      <c r="C304" s="1"/>
      <c r="D304" s="1"/>
      <c r="E304" s="3"/>
      <c r="F304" s="68" t="s">
        <v>320</v>
      </c>
      <c r="G304" s="48">
        <v>28000</v>
      </c>
      <c r="H304" s="48">
        <v>28000</v>
      </c>
      <c r="I304" s="57">
        <v>27999.97</v>
      </c>
      <c r="J304" s="56"/>
      <c r="K304" s="56"/>
      <c r="L304" s="56"/>
    </row>
    <row r="305" spans="2:12" ht="42.6" customHeight="1" x14ac:dyDescent="0.25">
      <c r="B305" s="1"/>
      <c r="C305" s="1"/>
      <c r="D305" s="1"/>
      <c r="E305" s="3"/>
      <c r="F305" s="68" t="s">
        <v>340</v>
      </c>
      <c r="G305" s="48">
        <v>0</v>
      </c>
      <c r="H305" s="48">
        <v>0</v>
      </c>
      <c r="I305" s="70">
        <v>0</v>
      </c>
      <c r="J305" s="57">
        <v>100000</v>
      </c>
      <c r="K305" s="57">
        <v>100000</v>
      </c>
      <c r="L305" s="57">
        <v>93000</v>
      </c>
    </row>
    <row r="306" spans="2:12" ht="42" customHeight="1" x14ac:dyDescent="0.25">
      <c r="B306" s="1"/>
      <c r="C306" s="1"/>
      <c r="D306" s="1"/>
      <c r="E306" s="3"/>
      <c r="F306" s="68" t="s">
        <v>559</v>
      </c>
      <c r="G306" s="48">
        <v>0</v>
      </c>
      <c r="H306" s="48">
        <v>0</v>
      </c>
      <c r="I306" s="70">
        <v>0</v>
      </c>
      <c r="J306" s="48">
        <f>2200000-850000</f>
        <v>1350000</v>
      </c>
      <c r="K306" s="57">
        <v>1350000</v>
      </c>
      <c r="L306" s="57">
        <v>1350000</v>
      </c>
    </row>
    <row r="307" spans="2:12" ht="43.5" hidden="1" customHeight="1" x14ac:dyDescent="0.25">
      <c r="B307" s="1"/>
      <c r="C307" s="1"/>
      <c r="D307" s="1"/>
      <c r="E307" s="3"/>
      <c r="F307" s="68"/>
      <c r="G307" s="48"/>
      <c r="H307" s="48"/>
      <c r="I307" s="70"/>
      <c r="J307" s="48"/>
      <c r="K307" s="55"/>
      <c r="L307" s="57"/>
    </row>
    <row r="308" spans="2:12" ht="43.5" hidden="1" customHeight="1" x14ac:dyDescent="0.25">
      <c r="B308" s="1"/>
      <c r="C308" s="1"/>
      <c r="D308" s="1"/>
      <c r="E308" s="3"/>
      <c r="F308" s="68"/>
      <c r="G308" s="48"/>
      <c r="H308" s="48"/>
      <c r="I308" s="70"/>
      <c r="J308" s="48"/>
      <c r="K308" s="55"/>
      <c r="L308" s="55"/>
    </row>
    <row r="309" spans="2:12" ht="48.6" customHeight="1" x14ac:dyDescent="0.25">
      <c r="B309" s="1"/>
      <c r="C309" s="1"/>
      <c r="D309" s="1"/>
      <c r="E309" s="3"/>
      <c r="F309" s="68" t="s">
        <v>207</v>
      </c>
      <c r="G309" s="48">
        <f>50000+50000+70000</f>
        <v>170000</v>
      </c>
      <c r="H309" s="48">
        <v>170000</v>
      </c>
      <c r="I309" s="70">
        <v>99984.61</v>
      </c>
      <c r="J309" s="48"/>
      <c r="K309" s="55"/>
      <c r="L309" s="55"/>
    </row>
    <row r="310" spans="2:12" ht="42.75" hidden="1" customHeight="1" x14ac:dyDescent="0.25">
      <c r="B310" s="1"/>
      <c r="C310" s="1"/>
      <c r="D310" s="1"/>
      <c r="E310" s="3"/>
      <c r="F310" s="68"/>
      <c r="G310" s="48"/>
      <c r="H310" s="48"/>
      <c r="I310" s="70"/>
      <c r="J310" s="52"/>
      <c r="K310" s="53"/>
      <c r="L310" s="56"/>
    </row>
    <row r="311" spans="2:12" ht="63.6" customHeight="1" x14ac:dyDescent="0.3">
      <c r="B311" s="1" t="s">
        <v>232</v>
      </c>
      <c r="C311" s="1" t="s">
        <v>233</v>
      </c>
      <c r="D311" s="1" t="s">
        <v>234</v>
      </c>
      <c r="E311" s="3" t="s">
        <v>235</v>
      </c>
      <c r="F311" s="105" t="s">
        <v>560</v>
      </c>
      <c r="G311" s="52">
        <f>G312+G316+G315+G313+G318+G314+G319+G320</f>
        <v>3860056</v>
      </c>
      <c r="H311" s="52">
        <f>H312+H316+H315+H313+H318+H314+H319+H320</f>
        <v>3860056</v>
      </c>
      <c r="I311" s="56">
        <f>I312+I316+I315+I313+I318+I314+I319+I320</f>
        <v>2952803.37</v>
      </c>
      <c r="J311" s="52">
        <f>J312+J316+J315+J313+J318+J314+J319+J321+J322</f>
        <v>4578827</v>
      </c>
      <c r="K311" s="52">
        <f>K312+K316+K315+K313+K318+K314+K319+K321+K322</f>
        <v>4578827</v>
      </c>
      <c r="L311" s="52">
        <f>L312+L316+L315+L313+L318+L314+L319+L321+L322</f>
        <v>105770.4</v>
      </c>
    </row>
    <row r="312" spans="2:12" ht="64.900000000000006" customHeight="1" x14ac:dyDescent="0.25">
      <c r="B312" s="1"/>
      <c r="C312" s="1"/>
      <c r="D312" s="1"/>
      <c r="E312" s="3"/>
      <c r="F312" s="68" t="s">
        <v>313</v>
      </c>
      <c r="G312" s="57">
        <v>407000</v>
      </c>
      <c r="H312" s="57">
        <v>407000</v>
      </c>
      <c r="I312" s="57">
        <f>43024.96+65194.75</f>
        <v>108219.70999999999</v>
      </c>
      <c r="J312" s="48"/>
      <c r="K312" s="55"/>
      <c r="L312" s="55"/>
    </row>
    <row r="313" spans="2:12" ht="83.25" customHeight="1" x14ac:dyDescent="0.25">
      <c r="B313" s="1"/>
      <c r="C313" s="1"/>
      <c r="D313" s="1"/>
      <c r="E313" s="3"/>
      <c r="F313" s="68" t="s">
        <v>496</v>
      </c>
      <c r="G313" s="57">
        <v>2074083</v>
      </c>
      <c r="H313" s="57">
        <v>2074083</v>
      </c>
      <c r="I313" s="57">
        <f>1968182.08+78662.99</f>
        <v>2046845.07</v>
      </c>
      <c r="J313" s="48"/>
      <c r="K313" s="55"/>
      <c r="L313" s="55"/>
    </row>
    <row r="314" spans="2:12" ht="50.25" hidden="1" customHeight="1" x14ac:dyDescent="0.25">
      <c r="B314" s="1"/>
      <c r="C314" s="1"/>
      <c r="D314" s="1"/>
      <c r="E314" s="3"/>
      <c r="F314" s="68"/>
      <c r="G314" s="57"/>
      <c r="H314" s="57"/>
      <c r="I314" s="70"/>
      <c r="J314" s="48"/>
      <c r="K314" s="48"/>
      <c r="L314" s="55"/>
    </row>
    <row r="315" spans="2:12" ht="51.6" customHeight="1" x14ac:dyDescent="0.25">
      <c r="B315" s="1"/>
      <c r="C315" s="1"/>
      <c r="D315" s="1"/>
      <c r="E315" s="3"/>
      <c r="F315" s="68" t="s">
        <v>333</v>
      </c>
      <c r="G315" s="57">
        <v>112300</v>
      </c>
      <c r="H315" s="57">
        <v>112300</v>
      </c>
      <c r="I315" s="57">
        <v>44832</v>
      </c>
      <c r="J315" s="48"/>
      <c r="K315" s="55"/>
      <c r="L315" s="55"/>
    </row>
    <row r="316" spans="2:12" ht="53.45" customHeight="1" x14ac:dyDescent="0.25">
      <c r="B316" s="1"/>
      <c r="C316" s="1"/>
      <c r="D316" s="1"/>
      <c r="E316" s="3"/>
      <c r="F316" s="68" t="s">
        <v>208</v>
      </c>
      <c r="G316" s="57">
        <v>399800</v>
      </c>
      <c r="H316" s="57">
        <v>399800</v>
      </c>
      <c r="I316" s="57">
        <v>357127.19</v>
      </c>
      <c r="J316" s="48"/>
      <c r="K316" s="55"/>
      <c r="L316" s="55"/>
    </row>
    <row r="317" spans="2:12" ht="50.25" hidden="1" customHeight="1" x14ac:dyDescent="0.25">
      <c r="B317" s="1"/>
      <c r="C317" s="1"/>
      <c r="D317" s="1"/>
      <c r="E317" s="3"/>
      <c r="F317" s="68" t="s">
        <v>266</v>
      </c>
      <c r="G317" s="57">
        <v>0</v>
      </c>
      <c r="H317" s="57"/>
      <c r="I317" s="70">
        <v>0</v>
      </c>
      <c r="J317" s="48">
        <f>3500000+2000000-5500000</f>
        <v>0</v>
      </c>
      <c r="K317" s="48">
        <v>0</v>
      </c>
      <c r="L317" s="55">
        <v>0</v>
      </c>
    </row>
    <row r="318" spans="2:12" ht="36.75" customHeight="1" x14ac:dyDescent="0.25">
      <c r="B318" s="1"/>
      <c r="C318" s="1"/>
      <c r="D318" s="1"/>
      <c r="E318" s="3"/>
      <c r="F318" s="68" t="s">
        <v>497</v>
      </c>
      <c r="G318" s="57">
        <v>281800</v>
      </c>
      <c r="H318" s="57">
        <f>131800+150000</f>
        <v>281800</v>
      </c>
      <c r="I318" s="70">
        <f>172566+13776+37658.63+3390.85</f>
        <v>227391.48</v>
      </c>
      <c r="J318" s="48"/>
      <c r="K318" s="48"/>
      <c r="L318" s="55"/>
    </row>
    <row r="319" spans="2:12" ht="31.5" customHeight="1" x14ac:dyDescent="0.25">
      <c r="B319" s="1"/>
      <c r="C319" s="1"/>
      <c r="D319" s="1"/>
      <c r="E319" s="3"/>
      <c r="F319" s="68" t="s">
        <v>314</v>
      </c>
      <c r="G319" s="57">
        <f>63900+91173</f>
        <v>155073</v>
      </c>
      <c r="H319" s="57">
        <f>63900+91173</f>
        <v>155073</v>
      </c>
      <c r="I319" s="70">
        <v>53271.34</v>
      </c>
      <c r="J319" s="48"/>
      <c r="K319" s="48"/>
      <c r="L319" s="55"/>
    </row>
    <row r="320" spans="2:12" ht="30" customHeight="1" x14ac:dyDescent="0.25">
      <c r="B320" s="1"/>
      <c r="C320" s="1"/>
      <c r="D320" s="1"/>
      <c r="E320" s="3"/>
      <c r="F320" s="68" t="s">
        <v>446</v>
      </c>
      <c r="G320" s="57">
        <v>430000</v>
      </c>
      <c r="H320" s="57">
        <f>150000+280000</f>
        <v>430000</v>
      </c>
      <c r="I320" s="70">
        <v>115116.58</v>
      </c>
      <c r="J320" s="48"/>
      <c r="K320" s="48"/>
      <c r="L320" s="55"/>
    </row>
    <row r="321" spans="2:12" ht="42" customHeight="1" x14ac:dyDescent="0.25">
      <c r="B321" s="1"/>
      <c r="C321" s="1"/>
      <c r="D321" s="1"/>
      <c r="E321" s="3"/>
      <c r="F321" s="68" t="s">
        <v>336</v>
      </c>
      <c r="G321" s="48"/>
      <c r="H321" s="48"/>
      <c r="I321" s="70"/>
      <c r="J321" s="48">
        <f>5000000-430000</f>
        <v>4570000</v>
      </c>
      <c r="K321" s="48">
        <f>5000000-430000</f>
        <v>4570000</v>
      </c>
      <c r="L321" s="57">
        <f>33770.4+72000</f>
        <v>105770.4</v>
      </c>
    </row>
    <row r="322" spans="2:12" ht="93.75" customHeight="1" x14ac:dyDescent="0.25">
      <c r="B322" s="1" t="s">
        <v>420</v>
      </c>
      <c r="C322" s="1" t="s">
        <v>243</v>
      </c>
      <c r="D322" s="1" t="s">
        <v>3</v>
      </c>
      <c r="E322" s="3" t="s">
        <v>421</v>
      </c>
      <c r="F322" s="68" t="s">
        <v>422</v>
      </c>
      <c r="G322" s="48"/>
      <c r="H322" s="48"/>
      <c r="I322" s="70"/>
      <c r="J322" s="48">
        <v>8827</v>
      </c>
      <c r="K322" s="48">
        <v>8827</v>
      </c>
      <c r="L322" s="57">
        <v>0</v>
      </c>
    </row>
    <row r="323" spans="2:12" ht="50.45" customHeight="1" x14ac:dyDescent="0.3">
      <c r="B323" s="1"/>
      <c r="C323" s="1"/>
      <c r="D323" s="1"/>
      <c r="E323" s="3"/>
      <c r="F323" s="105" t="s">
        <v>561</v>
      </c>
      <c r="G323" s="52"/>
      <c r="H323" s="52"/>
      <c r="I323" s="67"/>
      <c r="J323" s="56">
        <f>J325+J327+J324+J326</f>
        <v>12616042</v>
      </c>
      <c r="K323" s="56">
        <f>K325+K327+K324+K326</f>
        <v>11821242</v>
      </c>
      <c r="L323" s="56">
        <f>L325+L327+L324+L326</f>
        <v>8847625.5399999991</v>
      </c>
    </row>
    <row r="324" spans="2:12" ht="41.45" customHeight="1" x14ac:dyDescent="0.25">
      <c r="B324" s="9">
        <v>1217310</v>
      </c>
      <c r="C324" s="9">
        <v>7310</v>
      </c>
      <c r="D324" s="10" t="s">
        <v>16</v>
      </c>
      <c r="E324" s="3" t="s">
        <v>204</v>
      </c>
      <c r="F324" s="68" t="s">
        <v>312</v>
      </c>
      <c r="G324" s="52"/>
      <c r="H324" s="52"/>
      <c r="I324" s="67"/>
      <c r="J324" s="57">
        <v>2084000</v>
      </c>
      <c r="K324" s="57">
        <v>2084000</v>
      </c>
      <c r="L324" s="57">
        <v>536760</v>
      </c>
    </row>
    <row r="325" spans="2:12" ht="48" customHeight="1" x14ac:dyDescent="0.25">
      <c r="B325" s="9">
        <v>1217310</v>
      </c>
      <c r="C325" s="9">
        <v>7310</v>
      </c>
      <c r="D325" s="10" t="s">
        <v>16</v>
      </c>
      <c r="E325" s="3" t="s">
        <v>204</v>
      </c>
      <c r="F325" s="68" t="s">
        <v>442</v>
      </c>
      <c r="G325" s="48"/>
      <c r="H325" s="48"/>
      <c r="I325" s="70"/>
      <c r="J325" s="57">
        <v>6789098</v>
      </c>
      <c r="K325" s="57">
        <v>6789098</v>
      </c>
      <c r="L325" s="57">
        <v>6397498.1100000003</v>
      </c>
    </row>
    <row r="326" spans="2:12" ht="94.15" customHeight="1" x14ac:dyDescent="0.25">
      <c r="B326" s="9">
        <v>1217310</v>
      </c>
      <c r="C326" s="9">
        <v>7310</v>
      </c>
      <c r="D326" s="10" t="s">
        <v>443</v>
      </c>
      <c r="E326" s="3" t="s">
        <v>204</v>
      </c>
      <c r="F326" s="68" t="s">
        <v>523</v>
      </c>
      <c r="G326" s="48"/>
      <c r="H326" s="48"/>
      <c r="I326" s="70"/>
      <c r="J326" s="57">
        <f>1301838+682000+112800</f>
        <v>2096638</v>
      </c>
      <c r="K326" s="57">
        <f>1301838</f>
        <v>1301838</v>
      </c>
      <c r="L326" s="57">
        <v>299655.86</v>
      </c>
    </row>
    <row r="327" spans="2:12" ht="128.25" customHeight="1" x14ac:dyDescent="0.25">
      <c r="B327" s="9">
        <v>1217310</v>
      </c>
      <c r="C327" s="9">
        <v>7310</v>
      </c>
      <c r="D327" s="10" t="s">
        <v>16</v>
      </c>
      <c r="E327" s="3" t="s">
        <v>204</v>
      </c>
      <c r="F327" s="68" t="s">
        <v>562</v>
      </c>
      <c r="G327" s="48"/>
      <c r="H327" s="48"/>
      <c r="I327" s="70"/>
      <c r="J327" s="57">
        <f>1610681+20000+15625</f>
        <v>1646306</v>
      </c>
      <c r="K327" s="57">
        <f>J327</f>
        <v>1646306</v>
      </c>
      <c r="L327" s="57">
        <f>1085628.68+3490.35+516637.91+7954.63</f>
        <v>1613711.5699999998</v>
      </c>
    </row>
    <row r="328" spans="2:12" ht="49.5" customHeight="1" x14ac:dyDescent="0.3">
      <c r="B328" s="72"/>
      <c r="C328" s="71"/>
      <c r="D328" s="71"/>
      <c r="E328" s="71"/>
      <c r="F328" s="13" t="s">
        <v>553</v>
      </c>
      <c r="G328" s="73">
        <f>G329+G353+G377+G376</f>
        <v>704273.55</v>
      </c>
      <c r="H328" s="73">
        <f>H329+H353+H377+H376</f>
        <v>534455.55000000005</v>
      </c>
      <c r="I328" s="73">
        <f>I329+I353+I377+I376</f>
        <v>490354.73</v>
      </c>
      <c r="J328" s="73">
        <f>J329+J353+J376+J377</f>
        <v>148310</v>
      </c>
      <c r="K328" s="73">
        <f>K329+K353+K376+K377</f>
        <v>148310</v>
      </c>
      <c r="L328" s="73">
        <f>L329+L353+L376+L377</f>
        <v>120825.28</v>
      </c>
    </row>
    <row r="329" spans="2:12" ht="32.450000000000003" customHeight="1" x14ac:dyDescent="0.25">
      <c r="B329" s="1" t="s">
        <v>29</v>
      </c>
      <c r="C329" s="1" t="s">
        <v>30</v>
      </c>
      <c r="D329" s="1" t="s">
        <v>236</v>
      </c>
      <c r="E329" s="3" t="s">
        <v>31</v>
      </c>
      <c r="F329" s="12"/>
      <c r="G329" s="73">
        <f>G330+G331+G351+G332+G333+G334+G335+G336+G337+G342+G343+G344+G345+G346+G347+G348+G349+G350+G338+G339+G340+G341</f>
        <v>620983.55000000005</v>
      </c>
      <c r="H329" s="73">
        <f>H330+H331+H351+H332+H333+H334+H335+H336+H337+H342+H343+H344+H345+H346+H347+H348+H349+H350+H338+H339+H340+H341</f>
        <v>451165.55</v>
      </c>
      <c r="I329" s="73">
        <f>I330+I331+I351+I332+I333+I334+I335+I336+I337+I342+I343+I344+I345+I346+I347+I348+I349+I350+I338+I339+I340+I341</f>
        <v>430712.5</v>
      </c>
      <c r="J329" s="73">
        <f>J330+J331+J351+J332+J333+J334+J335+J336+J337+J342+J343+J344+J345</f>
        <v>0</v>
      </c>
      <c r="K329" s="73">
        <f>K330+K331+K351+K332+K333+K334+K335+K336+K337+K342+K343+K344+K345</f>
        <v>0</v>
      </c>
      <c r="L329" s="73">
        <f>L330+L331+L351+L332+L333+L334+L335+L336+L337+L342+L343+L344+L345</f>
        <v>0</v>
      </c>
    </row>
    <row r="330" spans="2:12" ht="51" customHeight="1" x14ac:dyDescent="0.25">
      <c r="B330" s="1"/>
      <c r="C330" s="1"/>
      <c r="D330" s="1"/>
      <c r="E330" s="3"/>
      <c r="F330" s="35" t="s">
        <v>334</v>
      </c>
      <c r="G330" s="74">
        <v>108247</v>
      </c>
      <c r="H330" s="74">
        <v>108247</v>
      </c>
      <c r="I330" s="36">
        <v>100000</v>
      </c>
      <c r="J330" s="75"/>
      <c r="K330" s="75"/>
      <c r="L330" s="75"/>
    </row>
    <row r="331" spans="2:12" ht="37.9" customHeight="1" x14ac:dyDescent="0.25">
      <c r="B331" s="1"/>
      <c r="C331" s="1"/>
      <c r="D331" s="1"/>
      <c r="E331" s="3"/>
      <c r="F331" s="35" t="s">
        <v>335</v>
      </c>
      <c r="G331" s="74">
        <v>33000</v>
      </c>
      <c r="H331" s="74">
        <v>33000</v>
      </c>
      <c r="I331" s="36">
        <v>33000</v>
      </c>
      <c r="J331" s="75"/>
      <c r="K331" s="75"/>
      <c r="L331" s="75"/>
    </row>
    <row r="332" spans="2:12" ht="34.9" customHeight="1" x14ac:dyDescent="0.25">
      <c r="B332" s="1"/>
      <c r="C332" s="1"/>
      <c r="D332" s="1"/>
      <c r="E332" s="3"/>
      <c r="F332" s="35" t="s">
        <v>434</v>
      </c>
      <c r="G332" s="74">
        <v>47000</v>
      </c>
      <c r="H332" s="74">
        <v>47000</v>
      </c>
      <c r="I332" s="36">
        <v>36000</v>
      </c>
      <c r="J332" s="75"/>
      <c r="K332" s="75"/>
      <c r="L332" s="75"/>
    </row>
    <row r="333" spans="2:12" ht="27" customHeight="1" x14ac:dyDescent="0.25">
      <c r="B333" s="1"/>
      <c r="C333" s="1"/>
      <c r="D333" s="1"/>
      <c r="E333" s="3"/>
      <c r="F333" s="35" t="s">
        <v>435</v>
      </c>
      <c r="G333" s="74">
        <v>31000</v>
      </c>
      <c r="H333" s="74">
        <v>31000</v>
      </c>
      <c r="I333" s="36">
        <v>31000</v>
      </c>
      <c r="J333" s="75"/>
      <c r="K333" s="75"/>
      <c r="L333" s="75"/>
    </row>
    <row r="334" spans="2:12" ht="27" customHeight="1" x14ac:dyDescent="0.25">
      <c r="B334" s="1"/>
      <c r="C334" s="1"/>
      <c r="D334" s="1"/>
      <c r="E334" s="3"/>
      <c r="F334" s="35" t="s">
        <v>436</v>
      </c>
      <c r="G334" s="74">
        <v>40000</v>
      </c>
      <c r="H334" s="74">
        <v>40000</v>
      </c>
      <c r="I334" s="36">
        <v>40000</v>
      </c>
      <c r="J334" s="75"/>
      <c r="K334" s="75"/>
      <c r="L334" s="75"/>
    </row>
    <row r="335" spans="2:12" ht="30" customHeight="1" x14ac:dyDescent="0.25">
      <c r="B335" s="1"/>
      <c r="C335" s="1"/>
      <c r="D335" s="1"/>
      <c r="E335" s="3"/>
      <c r="F335" s="35" t="s">
        <v>437</v>
      </c>
      <c r="G335" s="74">
        <v>26500</v>
      </c>
      <c r="H335" s="74">
        <v>26500</v>
      </c>
      <c r="I335" s="36">
        <v>26499.73</v>
      </c>
      <c r="J335" s="75"/>
      <c r="K335" s="75"/>
      <c r="L335" s="75"/>
    </row>
    <row r="336" spans="2:12" ht="34.9" customHeight="1" x14ac:dyDescent="0.25">
      <c r="B336" s="1"/>
      <c r="C336" s="1"/>
      <c r="D336" s="1"/>
      <c r="E336" s="3"/>
      <c r="F336" s="35" t="s">
        <v>500</v>
      </c>
      <c r="G336" s="74">
        <v>10277.549999999999</v>
      </c>
      <c r="H336" s="74">
        <v>10277.549999999999</v>
      </c>
      <c r="I336" s="36">
        <v>10277.549999999999</v>
      </c>
      <c r="J336" s="75"/>
      <c r="K336" s="75"/>
      <c r="L336" s="75"/>
    </row>
    <row r="337" spans="2:12" ht="30" customHeight="1" x14ac:dyDescent="0.25">
      <c r="B337" s="1"/>
      <c r="C337" s="1"/>
      <c r="D337" s="1"/>
      <c r="E337" s="3"/>
      <c r="F337" s="35" t="s">
        <v>501</v>
      </c>
      <c r="G337" s="74">
        <v>45300</v>
      </c>
      <c r="H337" s="74">
        <v>45300</v>
      </c>
      <c r="I337" s="36">
        <v>45300</v>
      </c>
      <c r="J337" s="75"/>
      <c r="K337" s="75"/>
      <c r="L337" s="75"/>
    </row>
    <row r="338" spans="2:12" ht="39.6" customHeight="1" x14ac:dyDescent="0.25">
      <c r="B338" s="1"/>
      <c r="C338" s="1"/>
      <c r="D338" s="1"/>
      <c r="E338" s="3"/>
      <c r="F338" s="35" t="s">
        <v>502</v>
      </c>
      <c r="G338" s="74">
        <v>27000</v>
      </c>
      <c r="H338" s="74">
        <v>0</v>
      </c>
      <c r="I338" s="36"/>
      <c r="J338" s="75"/>
      <c r="K338" s="75"/>
      <c r="L338" s="75"/>
    </row>
    <row r="339" spans="2:12" ht="43.15" customHeight="1" x14ac:dyDescent="0.25">
      <c r="B339" s="1"/>
      <c r="C339" s="1"/>
      <c r="D339" s="1"/>
      <c r="E339" s="3"/>
      <c r="F339" s="35" t="s">
        <v>503</v>
      </c>
      <c r="G339" s="74">
        <v>15818</v>
      </c>
      <c r="H339" s="74">
        <v>0</v>
      </c>
      <c r="I339" s="36"/>
      <c r="J339" s="75"/>
      <c r="K339" s="75"/>
      <c r="L339" s="75"/>
    </row>
    <row r="340" spans="2:12" ht="37.15" customHeight="1" x14ac:dyDescent="0.25">
      <c r="B340" s="1"/>
      <c r="C340" s="1"/>
      <c r="D340" s="1"/>
      <c r="E340" s="3"/>
      <c r="F340" s="35" t="s">
        <v>504</v>
      </c>
      <c r="G340" s="74">
        <v>7000</v>
      </c>
      <c r="H340" s="74">
        <v>0</v>
      </c>
      <c r="I340" s="36"/>
      <c r="J340" s="75"/>
      <c r="K340" s="75"/>
      <c r="L340" s="75"/>
    </row>
    <row r="341" spans="2:12" ht="43.15" customHeight="1" x14ac:dyDescent="0.25">
      <c r="B341" s="1"/>
      <c r="C341" s="1"/>
      <c r="D341" s="1"/>
      <c r="E341" s="3"/>
      <c r="F341" s="35" t="s">
        <v>505</v>
      </c>
      <c r="G341" s="74">
        <v>10000</v>
      </c>
      <c r="H341" s="74">
        <v>0</v>
      </c>
      <c r="I341" s="36"/>
      <c r="J341" s="75"/>
      <c r="K341" s="75"/>
      <c r="L341" s="75"/>
    </row>
    <row r="342" spans="2:12" ht="43.9" customHeight="1" x14ac:dyDescent="0.25">
      <c r="B342" s="1"/>
      <c r="C342" s="1"/>
      <c r="D342" s="1"/>
      <c r="E342" s="3"/>
      <c r="F342" s="35" t="s">
        <v>430</v>
      </c>
      <c r="G342" s="74">
        <v>47000</v>
      </c>
      <c r="H342" s="74">
        <v>47000</v>
      </c>
      <c r="I342" s="36">
        <v>45795</v>
      </c>
      <c r="J342" s="75"/>
      <c r="K342" s="75"/>
      <c r="L342" s="75"/>
    </row>
    <row r="343" spans="2:12" ht="43.9" customHeight="1" x14ac:dyDescent="0.25">
      <c r="B343" s="1"/>
      <c r="C343" s="1"/>
      <c r="D343" s="1"/>
      <c r="E343" s="3"/>
      <c r="F343" s="35" t="s">
        <v>537</v>
      </c>
      <c r="G343" s="74">
        <v>29846</v>
      </c>
      <c r="H343" s="74">
        <v>29846</v>
      </c>
      <c r="I343" s="36">
        <v>29845.22</v>
      </c>
      <c r="J343" s="75"/>
      <c r="K343" s="75"/>
      <c r="L343" s="75"/>
    </row>
    <row r="344" spans="2:12" ht="43.9" customHeight="1" x14ac:dyDescent="0.25">
      <c r="B344" s="1"/>
      <c r="C344" s="1"/>
      <c r="D344" s="1"/>
      <c r="E344" s="3"/>
      <c r="F344" s="35" t="s">
        <v>431</v>
      </c>
      <c r="G344" s="74">
        <v>12000</v>
      </c>
      <c r="H344" s="74">
        <v>12000</v>
      </c>
      <c r="I344" s="36">
        <v>12000</v>
      </c>
      <c r="J344" s="75"/>
      <c r="K344" s="75"/>
      <c r="L344" s="75"/>
    </row>
    <row r="345" spans="2:12" ht="40.15" customHeight="1" x14ac:dyDescent="0.25">
      <c r="B345" s="1"/>
      <c r="C345" s="1"/>
      <c r="D345" s="1"/>
      <c r="E345" s="3"/>
      <c r="F345" s="35" t="s">
        <v>432</v>
      </c>
      <c r="G345" s="74">
        <v>12995</v>
      </c>
      <c r="H345" s="74">
        <v>12995</v>
      </c>
      <c r="I345" s="36">
        <v>12995</v>
      </c>
      <c r="J345" s="75"/>
      <c r="K345" s="75"/>
      <c r="L345" s="75"/>
    </row>
    <row r="346" spans="2:12" ht="46.15" customHeight="1" x14ac:dyDescent="0.25">
      <c r="B346" s="1"/>
      <c r="C346" s="1"/>
      <c r="D346" s="1"/>
      <c r="E346" s="3"/>
      <c r="F346" s="35" t="s">
        <v>433</v>
      </c>
      <c r="G346" s="74">
        <v>8000</v>
      </c>
      <c r="H346" s="74">
        <v>8000</v>
      </c>
      <c r="I346" s="74">
        <v>8000</v>
      </c>
      <c r="J346" s="75"/>
      <c r="K346" s="75"/>
      <c r="L346" s="75"/>
    </row>
    <row r="347" spans="2:12" ht="48" customHeight="1" x14ac:dyDescent="0.25">
      <c r="B347" s="1"/>
      <c r="C347" s="1"/>
      <c r="D347" s="1"/>
      <c r="E347" s="3"/>
      <c r="F347" s="35" t="s">
        <v>506</v>
      </c>
      <c r="G347" s="74">
        <v>25000</v>
      </c>
      <c r="H347" s="74">
        <v>0</v>
      </c>
      <c r="I347" s="74"/>
      <c r="J347" s="75"/>
      <c r="K347" s="75"/>
      <c r="L347" s="75"/>
    </row>
    <row r="348" spans="2:12" ht="42" customHeight="1" x14ac:dyDescent="0.25">
      <c r="B348" s="1"/>
      <c r="C348" s="1"/>
      <c r="D348" s="1"/>
      <c r="E348" s="3"/>
      <c r="F348" s="35" t="s">
        <v>507</v>
      </c>
      <c r="G348" s="74">
        <v>25000</v>
      </c>
      <c r="H348" s="74">
        <v>0</v>
      </c>
      <c r="I348" s="74"/>
      <c r="J348" s="75"/>
      <c r="K348" s="75"/>
      <c r="L348" s="75"/>
    </row>
    <row r="349" spans="2:12" ht="38.450000000000003" customHeight="1" x14ac:dyDescent="0.25">
      <c r="B349" s="1"/>
      <c r="C349" s="1"/>
      <c r="D349" s="1"/>
      <c r="E349" s="3"/>
      <c r="F349" s="35" t="s">
        <v>508</v>
      </c>
      <c r="G349" s="74">
        <v>25000</v>
      </c>
      <c r="H349" s="74">
        <v>0</v>
      </c>
      <c r="I349" s="74"/>
      <c r="J349" s="75"/>
      <c r="K349" s="75"/>
      <c r="L349" s="75"/>
    </row>
    <row r="350" spans="2:12" ht="30.6" customHeight="1" x14ac:dyDescent="0.25">
      <c r="B350" s="1"/>
      <c r="C350" s="1"/>
      <c r="D350" s="1"/>
      <c r="E350" s="3"/>
      <c r="F350" s="35" t="s">
        <v>509</v>
      </c>
      <c r="G350" s="74">
        <v>15000</v>
      </c>
      <c r="H350" s="74">
        <v>0</v>
      </c>
      <c r="I350" s="74"/>
      <c r="J350" s="75"/>
      <c r="K350" s="75"/>
      <c r="L350" s="75"/>
    </row>
    <row r="351" spans="2:12" ht="40.15" customHeight="1" x14ac:dyDescent="0.25">
      <c r="B351" s="1"/>
      <c r="C351" s="1"/>
      <c r="D351" s="1"/>
      <c r="E351" s="3"/>
      <c r="F351" s="35" t="s">
        <v>510</v>
      </c>
      <c r="G351" s="74">
        <v>20000</v>
      </c>
      <c r="H351" s="74">
        <v>0</v>
      </c>
      <c r="I351" s="74"/>
      <c r="J351" s="75"/>
      <c r="K351" s="75"/>
      <c r="L351" s="75"/>
    </row>
    <row r="352" spans="2:12" ht="73.5" hidden="1" customHeight="1" x14ac:dyDescent="0.25">
      <c r="B352" s="1"/>
      <c r="C352" s="1"/>
      <c r="D352" s="1"/>
      <c r="E352" s="3"/>
      <c r="F352" s="12"/>
      <c r="G352" s="74"/>
      <c r="H352" s="74"/>
      <c r="I352" s="71"/>
      <c r="J352" s="75"/>
      <c r="K352" s="75"/>
      <c r="L352" s="75"/>
    </row>
    <row r="353" spans="2:12" ht="42.6" customHeight="1" x14ac:dyDescent="0.25">
      <c r="B353" s="1" t="s">
        <v>6</v>
      </c>
      <c r="C353" s="1" t="s">
        <v>7</v>
      </c>
      <c r="D353" s="1" t="s">
        <v>8</v>
      </c>
      <c r="E353" s="3" t="s">
        <v>9</v>
      </c>
      <c r="F353" s="12"/>
      <c r="G353" s="73">
        <f>G354+G355+G356+G357+G362+G363+G358+G359+G360+G361</f>
        <v>77400</v>
      </c>
      <c r="H353" s="73">
        <f>H354+H355+H356+H357+H362+H363+H358+H359+H360+H361</f>
        <v>77400</v>
      </c>
      <c r="I353" s="73">
        <f>I354+I355+I356+I357+I362+I363</f>
        <v>53752.229999999996</v>
      </c>
      <c r="J353" s="73">
        <f>J354+J355+J356+J357+J362+J363</f>
        <v>32200</v>
      </c>
      <c r="K353" s="73">
        <f>K354+K355+K356+K357+K362+K363</f>
        <v>32200</v>
      </c>
      <c r="L353" s="73">
        <f>L354+L355+L356+L357+L362+L363</f>
        <v>20238</v>
      </c>
    </row>
    <row r="354" spans="2:12" ht="93" customHeight="1" x14ac:dyDescent="0.25">
      <c r="B354" s="9"/>
      <c r="C354" s="9"/>
      <c r="D354" s="10"/>
      <c r="E354" s="3"/>
      <c r="F354" s="68" t="s">
        <v>402</v>
      </c>
      <c r="G354" s="57">
        <v>22000</v>
      </c>
      <c r="H354" s="57">
        <v>22000</v>
      </c>
      <c r="I354" s="57">
        <f>14800+7200</f>
        <v>22000</v>
      </c>
      <c r="J354" s="57">
        <v>0</v>
      </c>
      <c r="K354" s="57">
        <v>0</v>
      </c>
      <c r="L354" s="57">
        <v>0</v>
      </c>
    </row>
    <row r="355" spans="2:12" ht="28.9" customHeight="1" x14ac:dyDescent="0.25">
      <c r="B355" s="9"/>
      <c r="C355" s="9"/>
      <c r="D355" s="10"/>
      <c r="E355" s="3"/>
      <c r="F355" s="68" t="s">
        <v>418</v>
      </c>
      <c r="G355" s="57">
        <v>3000</v>
      </c>
      <c r="H355" s="57">
        <v>3000</v>
      </c>
      <c r="I355" s="57">
        <v>3000</v>
      </c>
      <c r="J355" s="57"/>
      <c r="K355" s="57"/>
      <c r="L355" s="57"/>
    </row>
    <row r="356" spans="2:12" ht="27" customHeight="1" x14ac:dyDescent="0.25">
      <c r="B356" s="9"/>
      <c r="C356" s="9"/>
      <c r="D356" s="10"/>
      <c r="E356" s="3"/>
      <c r="F356" s="68" t="s">
        <v>488</v>
      </c>
      <c r="G356" s="57">
        <v>25000</v>
      </c>
      <c r="H356" s="57">
        <f>G356</f>
        <v>25000</v>
      </c>
      <c r="I356" s="57">
        <v>24999.96</v>
      </c>
      <c r="J356" s="57"/>
      <c r="K356" s="57"/>
      <c r="L356" s="57"/>
    </row>
    <row r="357" spans="2:12" ht="27.6" customHeight="1" x14ac:dyDescent="0.25">
      <c r="B357" s="9"/>
      <c r="C357" s="9"/>
      <c r="D357" s="10"/>
      <c r="E357" s="3"/>
      <c r="F357" s="68" t="s">
        <v>419</v>
      </c>
      <c r="G357" s="57">
        <v>3900</v>
      </c>
      <c r="H357" s="57">
        <f>G357</f>
        <v>3900</v>
      </c>
      <c r="I357" s="57">
        <v>3752.27</v>
      </c>
      <c r="J357" s="57"/>
      <c r="K357" s="57"/>
      <c r="L357" s="57"/>
    </row>
    <row r="358" spans="2:12" ht="40.9" customHeight="1" x14ac:dyDescent="0.25">
      <c r="B358" s="9"/>
      <c r="C358" s="9"/>
      <c r="D358" s="10"/>
      <c r="E358" s="3"/>
      <c r="F358" s="68" t="s">
        <v>524</v>
      </c>
      <c r="G358" s="57">
        <v>5000</v>
      </c>
      <c r="H358" s="57">
        <v>5000</v>
      </c>
      <c r="I358" s="57">
        <v>0</v>
      </c>
      <c r="J358" s="57"/>
      <c r="K358" s="57"/>
      <c r="L358" s="57"/>
    </row>
    <row r="359" spans="2:12" ht="47.45" customHeight="1" x14ac:dyDescent="0.25">
      <c r="B359" s="9"/>
      <c r="C359" s="9"/>
      <c r="D359" s="10"/>
      <c r="E359" s="3"/>
      <c r="F359" s="68" t="s">
        <v>525</v>
      </c>
      <c r="G359" s="57">
        <v>3500</v>
      </c>
      <c r="H359" s="57">
        <v>3500</v>
      </c>
      <c r="I359" s="57">
        <v>0</v>
      </c>
      <c r="J359" s="57"/>
      <c r="K359" s="57"/>
      <c r="L359" s="57"/>
    </row>
    <row r="360" spans="2:12" ht="37.15" customHeight="1" x14ac:dyDescent="0.25">
      <c r="B360" s="9"/>
      <c r="C360" s="9"/>
      <c r="D360" s="10"/>
      <c r="E360" s="3"/>
      <c r="F360" s="68" t="s">
        <v>526</v>
      </c>
      <c r="G360" s="57">
        <v>5000</v>
      </c>
      <c r="H360" s="57">
        <v>5000</v>
      </c>
      <c r="I360" s="57">
        <v>0</v>
      </c>
      <c r="J360" s="57"/>
      <c r="K360" s="57"/>
      <c r="L360" s="57"/>
    </row>
    <row r="361" spans="2:12" ht="33.75" customHeight="1" x14ac:dyDescent="0.25">
      <c r="B361" s="9"/>
      <c r="C361" s="9"/>
      <c r="D361" s="10"/>
      <c r="E361" s="3"/>
      <c r="F361" s="68" t="s">
        <v>527</v>
      </c>
      <c r="G361" s="57">
        <v>10000</v>
      </c>
      <c r="H361" s="57">
        <v>10000</v>
      </c>
      <c r="I361" s="57">
        <v>0</v>
      </c>
      <c r="J361" s="57"/>
      <c r="K361" s="57"/>
      <c r="L361" s="57"/>
    </row>
    <row r="362" spans="2:12" ht="36.6" customHeight="1" x14ac:dyDescent="0.25">
      <c r="B362" s="9"/>
      <c r="C362" s="9"/>
      <c r="D362" s="10"/>
      <c r="E362" s="3"/>
      <c r="F362" s="68" t="s">
        <v>486</v>
      </c>
      <c r="G362" s="57"/>
      <c r="H362" s="57">
        <f>G362</f>
        <v>0</v>
      </c>
      <c r="I362" s="57">
        <v>0</v>
      </c>
      <c r="J362" s="57">
        <v>25000</v>
      </c>
      <c r="K362" s="57">
        <v>25000</v>
      </c>
      <c r="L362" s="57">
        <v>13038</v>
      </c>
    </row>
    <row r="363" spans="2:12" ht="60.6" customHeight="1" x14ac:dyDescent="0.25">
      <c r="B363" s="9"/>
      <c r="C363" s="9"/>
      <c r="D363" s="10"/>
      <c r="E363" s="3"/>
      <c r="F363" s="68" t="s">
        <v>337</v>
      </c>
      <c r="G363" s="56"/>
      <c r="H363" s="56"/>
      <c r="I363" s="56"/>
      <c r="J363" s="57">
        <v>7200</v>
      </c>
      <c r="K363" s="57">
        <v>7200</v>
      </c>
      <c r="L363" s="57">
        <v>7200</v>
      </c>
    </row>
    <row r="364" spans="2:12" ht="36.75" hidden="1" customHeight="1" x14ac:dyDescent="0.25">
      <c r="B364" s="9"/>
      <c r="C364" s="9"/>
      <c r="D364" s="10"/>
      <c r="E364" s="3"/>
      <c r="F364" s="68"/>
      <c r="G364" s="57"/>
      <c r="H364" s="57"/>
      <c r="I364" s="57"/>
      <c r="J364" s="56"/>
      <c r="K364" s="56"/>
      <c r="L364" s="56"/>
    </row>
    <row r="365" spans="2:12" ht="45.75" hidden="1" customHeight="1" x14ac:dyDescent="0.25">
      <c r="B365" s="9"/>
      <c r="C365" s="9"/>
      <c r="D365" s="10"/>
      <c r="E365" s="3"/>
      <c r="F365" s="68"/>
      <c r="G365" s="57"/>
      <c r="H365" s="57"/>
      <c r="I365" s="57"/>
      <c r="J365" s="56"/>
      <c r="K365" s="56"/>
      <c r="L365" s="56"/>
    </row>
    <row r="366" spans="2:12" ht="45.75" hidden="1" customHeight="1" x14ac:dyDescent="0.25">
      <c r="B366" s="9"/>
      <c r="C366" s="9"/>
      <c r="D366" s="10"/>
      <c r="E366" s="3"/>
      <c r="F366" s="68"/>
      <c r="G366" s="57"/>
      <c r="H366" s="57"/>
      <c r="I366" s="57"/>
      <c r="J366" s="56"/>
      <c r="K366" s="56"/>
      <c r="L366" s="56"/>
    </row>
    <row r="367" spans="2:12" ht="36.75" hidden="1" customHeight="1" x14ac:dyDescent="0.25">
      <c r="B367" s="1"/>
      <c r="C367" s="1"/>
      <c r="D367" s="1"/>
      <c r="E367" s="3"/>
      <c r="F367" s="69"/>
      <c r="G367" s="56"/>
      <c r="H367" s="56"/>
      <c r="I367" s="56"/>
      <c r="J367" s="56"/>
      <c r="K367" s="56"/>
      <c r="L367" s="56"/>
    </row>
    <row r="368" spans="2:12" ht="31.5" hidden="1" customHeight="1" x14ac:dyDescent="0.25">
      <c r="B368" s="1"/>
      <c r="C368" s="1"/>
      <c r="D368" s="1"/>
      <c r="E368" s="76"/>
      <c r="F368" s="68"/>
      <c r="G368" s="57"/>
      <c r="H368" s="57"/>
      <c r="I368" s="57"/>
      <c r="J368" s="57"/>
      <c r="K368" s="57"/>
      <c r="L368" s="57"/>
    </row>
    <row r="369" spans="1:13" ht="36" hidden="1" customHeight="1" x14ac:dyDescent="0.25">
      <c r="B369" s="1"/>
      <c r="C369" s="1"/>
      <c r="D369" s="1"/>
      <c r="E369" s="76"/>
      <c r="F369" s="68"/>
      <c r="G369" s="57"/>
      <c r="H369" s="57"/>
      <c r="I369" s="57"/>
      <c r="J369" s="57"/>
      <c r="K369" s="57"/>
      <c r="L369" s="57"/>
    </row>
    <row r="370" spans="1:13" ht="29.25" hidden="1" customHeight="1" x14ac:dyDescent="0.25">
      <c r="B370" s="1"/>
      <c r="C370" s="1"/>
      <c r="D370" s="1"/>
      <c r="E370" s="3"/>
      <c r="F370" s="68"/>
      <c r="G370" s="57"/>
      <c r="H370" s="57"/>
      <c r="I370" s="57"/>
      <c r="J370" s="57"/>
      <c r="K370" s="57"/>
      <c r="L370" s="57"/>
    </row>
    <row r="371" spans="1:13" ht="45" hidden="1" customHeight="1" x14ac:dyDescent="0.25">
      <c r="B371" s="1"/>
      <c r="C371" s="1"/>
      <c r="D371" s="1"/>
      <c r="E371" s="3"/>
      <c r="F371" s="69"/>
      <c r="G371" s="56"/>
      <c r="H371" s="56"/>
      <c r="I371" s="56"/>
      <c r="J371" s="56"/>
      <c r="K371" s="56"/>
      <c r="L371" s="56"/>
    </row>
    <row r="372" spans="1:13" ht="66" hidden="1" customHeight="1" x14ac:dyDescent="0.25">
      <c r="B372" s="1"/>
      <c r="C372" s="1"/>
      <c r="D372" s="1"/>
      <c r="E372" s="3"/>
      <c r="F372" s="68"/>
      <c r="G372" s="57"/>
      <c r="H372" s="57"/>
      <c r="I372" s="57"/>
      <c r="J372" s="57"/>
      <c r="K372" s="57"/>
      <c r="L372" s="57"/>
    </row>
    <row r="373" spans="1:13" ht="63.75" hidden="1" customHeight="1" x14ac:dyDescent="0.25">
      <c r="B373" s="1"/>
      <c r="C373" s="1"/>
      <c r="D373" s="1"/>
      <c r="E373" s="3"/>
      <c r="F373" s="68"/>
      <c r="G373" s="57"/>
      <c r="H373" s="57"/>
      <c r="I373" s="57"/>
      <c r="J373" s="57"/>
      <c r="K373" s="57"/>
      <c r="L373" s="57"/>
    </row>
    <row r="374" spans="1:13" ht="26.25" hidden="1" customHeight="1" x14ac:dyDescent="0.25">
      <c r="B374" s="1"/>
      <c r="C374" s="1"/>
      <c r="D374" s="1"/>
      <c r="E374" s="3"/>
      <c r="F374" s="69"/>
      <c r="G374" s="56"/>
      <c r="H374" s="56"/>
      <c r="I374" s="52"/>
      <c r="J374" s="48"/>
      <c r="K374" s="48"/>
      <c r="L374" s="48"/>
    </row>
    <row r="375" spans="1:13" ht="51" hidden="1" customHeight="1" x14ac:dyDescent="0.25">
      <c r="B375" s="1"/>
      <c r="C375" s="1"/>
      <c r="D375" s="1"/>
      <c r="E375" s="3"/>
      <c r="F375" s="68"/>
      <c r="G375" s="57"/>
      <c r="H375" s="57"/>
      <c r="I375" s="70"/>
      <c r="J375" s="48"/>
      <c r="K375" s="48"/>
      <c r="L375" s="48"/>
    </row>
    <row r="376" spans="1:13" ht="62.45" customHeight="1" x14ac:dyDescent="0.25">
      <c r="B376" s="1" t="s">
        <v>232</v>
      </c>
      <c r="C376" s="1" t="s">
        <v>233</v>
      </c>
      <c r="D376" s="1" t="s">
        <v>234</v>
      </c>
      <c r="E376" s="3" t="s">
        <v>235</v>
      </c>
      <c r="F376" s="68" t="s">
        <v>416</v>
      </c>
      <c r="G376" s="56"/>
      <c r="H376" s="56"/>
      <c r="I376" s="67"/>
      <c r="J376" s="52">
        <f>92000+10000</f>
        <v>102000</v>
      </c>
      <c r="K376" s="52">
        <v>102000</v>
      </c>
      <c r="L376" s="56">
        <v>86477.28</v>
      </c>
    </row>
    <row r="377" spans="1:13" ht="52.15" customHeight="1" x14ac:dyDescent="0.25">
      <c r="B377" s="1" t="s">
        <v>12</v>
      </c>
      <c r="C377" s="1" t="s">
        <v>2</v>
      </c>
      <c r="D377" s="1" t="s">
        <v>3</v>
      </c>
      <c r="E377" s="3" t="s">
        <v>4</v>
      </c>
      <c r="F377" s="68" t="s">
        <v>487</v>
      </c>
      <c r="G377" s="56">
        <v>5890</v>
      </c>
      <c r="H377" s="56">
        <v>5890</v>
      </c>
      <c r="I377" s="56">
        <v>5890</v>
      </c>
      <c r="J377" s="52">
        <v>14110</v>
      </c>
      <c r="K377" s="52">
        <v>14110</v>
      </c>
      <c r="L377" s="52">
        <v>14110</v>
      </c>
    </row>
    <row r="378" spans="1:13" ht="6" hidden="1" customHeight="1" x14ac:dyDescent="0.25">
      <c r="B378" s="1"/>
      <c r="C378" s="1"/>
      <c r="D378" s="1"/>
      <c r="E378" s="3"/>
      <c r="F378" s="68"/>
      <c r="G378" s="57"/>
      <c r="H378" s="57"/>
      <c r="I378" s="70"/>
      <c r="J378" s="48"/>
      <c r="K378" s="48"/>
      <c r="L378" s="48"/>
    </row>
    <row r="379" spans="1:13" ht="56.25" customHeight="1" x14ac:dyDescent="0.3">
      <c r="B379" s="1"/>
      <c r="C379" s="1"/>
      <c r="D379" s="1"/>
      <c r="E379" s="3"/>
      <c r="F379" s="104" t="s">
        <v>563</v>
      </c>
      <c r="G379" s="56">
        <f>G380+G383</f>
        <v>528118</v>
      </c>
      <c r="H379" s="56">
        <f>H380+H383</f>
        <v>528118</v>
      </c>
      <c r="I379" s="56">
        <f>I380+I383</f>
        <v>163457.35999999999</v>
      </c>
      <c r="J379" s="48"/>
      <c r="K379" s="48"/>
      <c r="L379" s="48"/>
    </row>
    <row r="380" spans="1:13" ht="51.6" customHeight="1" x14ac:dyDescent="0.25">
      <c r="B380" s="1" t="s">
        <v>438</v>
      </c>
      <c r="C380" s="1" t="s">
        <v>439</v>
      </c>
      <c r="D380" s="1" t="s">
        <v>8</v>
      </c>
      <c r="E380" s="3" t="s">
        <v>273</v>
      </c>
      <c r="F380" s="68"/>
      <c r="G380" s="56">
        <f>G381+G382</f>
        <v>480618</v>
      </c>
      <c r="H380" s="56">
        <f>H381+H382</f>
        <v>480618</v>
      </c>
      <c r="I380" s="56">
        <f>I381+I382</f>
        <v>131524.18</v>
      </c>
      <c r="J380" s="48"/>
      <c r="K380" s="48"/>
      <c r="L380" s="48"/>
    </row>
    <row r="381" spans="1:13" ht="36" customHeight="1" x14ac:dyDescent="0.25">
      <c r="B381" s="1"/>
      <c r="C381" s="1"/>
      <c r="D381" s="1"/>
      <c r="E381" s="3"/>
      <c r="F381" s="68" t="s">
        <v>440</v>
      </c>
      <c r="G381" s="57">
        <v>299986</v>
      </c>
      <c r="H381" s="57">
        <v>299986</v>
      </c>
      <c r="I381" s="70">
        <v>74353.73</v>
      </c>
      <c r="J381" s="48"/>
      <c r="K381" s="48"/>
      <c r="L381" s="48"/>
    </row>
    <row r="382" spans="1:13" ht="46.15" customHeight="1" x14ac:dyDescent="0.25">
      <c r="B382" s="1"/>
      <c r="C382" s="1"/>
      <c r="D382" s="1"/>
      <c r="E382" s="3"/>
      <c r="F382" s="68" t="s">
        <v>441</v>
      </c>
      <c r="G382" s="57">
        <v>180632</v>
      </c>
      <c r="H382" s="57">
        <v>180632</v>
      </c>
      <c r="I382" s="57">
        <f>53781.21+3389.24</f>
        <v>57170.45</v>
      </c>
      <c r="J382" s="48"/>
      <c r="K382" s="48"/>
      <c r="L382" s="48"/>
    </row>
    <row r="383" spans="1:13" ht="51.6" customHeight="1" x14ac:dyDescent="0.25">
      <c r="B383" s="1" t="s">
        <v>6</v>
      </c>
      <c r="C383" s="1" t="s">
        <v>7</v>
      </c>
      <c r="D383" s="1" t="s">
        <v>8</v>
      </c>
      <c r="E383" s="3" t="s">
        <v>9</v>
      </c>
      <c r="F383" s="68" t="s">
        <v>485</v>
      </c>
      <c r="G383" s="56">
        <v>47500</v>
      </c>
      <c r="H383" s="56">
        <v>47500</v>
      </c>
      <c r="I383" s="57">
        <v>31933.18</v>
      </c>
      <c r="J383" s="48"/>
      <c r="K383" s="48"/>
      <c r="L383" s="48"/>
    </row>
    <row r="384" spans="1:13" s="77" customFormat="1" ht="41.45" customHeight="1" x14ac:dyDescent="0.3">
      <c r="A384" s="42"/>
      <c r="B384" s="4"/>
      <c r="C384" s="4"/>
      <c r="D384" s="4"/>
      <c r="E384" s="96" t="s">
        <v>5</v>
      </c>
      <c r="F384" s="86"/>
      <c r="G384" s="87">
        <f>G323+G311+G302+G289+G288+G287+G280+G264+G179+G328+G262+G259+G379</f>
        <v>56628238.549999997</v>
      </c>
      <c r="H384" s="87">
        <f>H323+H311+H302+H289+H288+H287+H280+H264+H179+H328+H262+H259+H379</f>
        <v>46297729.549999997</v>
      </c>
      <c r="I384" s="87">
        <f>I323+I311+I302+I289+I288+I287+I280+I264+I179+I328+I262+I259+I379</f>
        <v>37607897.699999996</v>
      </c>
      <c r="J384" s="87">
        <f>J323+J311+J302+J289+J288+J287+J280+J264+J179+J328+J262</f>
        <v>43179810</v>
      </c>
      <c r="K384" s="87">
        <f>K323+K311+K302+K289+K288+K287+K280+K264+K179+K328+K262</f>
        <v>39420749</v>
      </c>
      <c r="L384" s="87">
        <f>L323+L311+L302+L289+L288+L287+L280+L264+L179+L328+L262</f>
        <v>21212721.689999998</v>
      </c>
      <c r="M384" s="87">
        <f>I384+L384</f>
        <v>58820619.389999993</v>
      </c>
    </row>
    <row r="385" spans="2:12" ht="131.25" x14ac:dyDescent="0.3">
      <c r="B385" s="101">
        <v>2800000</v>
      </c>
      <c r="C385" s="98"/>
      <c r="D385" s="98"/>
      <c r="E385" s="96" t="s">
        <v>189</v>
      </c>
      <c r="F385" s="47"/>
      <c r="G385" s="47"/>
      <c r="H385" s="48"/>
      <c r="I385" s="47"/>
      <c r="J385" s="47"/>
      <c r="K385" s="47"/>
      <c r="L385" s="47"/>
    </row>
    <row r="386" spans="2:12" ht="110.25" hidden="1" customHeight="1" x14ac:dyDescent="0.25">
      <c r="B386" s="9">
        <v>2810000</v>
      </c>
      <c r="C386" s="98"/>
      <c r="D386" s="98"/>
      <c r="E386" s="3" t="s">
        <v>190</v>
      </c>
      <c r="F386" s="78"/>
      <c r="G386" s="81"/>
      <c r="H386" s="81"/>
      <c r="I386" s="81"/>
      <c r="J386" s="81"/>
      <c r="K386" s="81"/>
      <c r="L386" s="81"/>
    </row>
    <row r="387" spans="2:12" ht="79.900000000000006" customHeight="1" x14ac:dyDescent="0.25">
      <c r="B387" s="1" t="s">
        <v>376</v>
      </c>
      <c r="C387" s="1" t="s">
        <v>372</v>
      </c>
      <c r="D387" s="1" t="s">
        <v>361</v>
      </c>
      <c r="E387" s="3" t="s">
        <v>380</v>
      </c>
      <c r="F387" s="60" t="s">
        <v>564</v>
      </c>
      <c r="G387" s="79">
        <v>5000</v>
      </c>
      <c r="H387" s="79">
        <v>5000</v>
      </c>
      <c r="I387" s="79">
        <v>4992</v>
      </c>
      <c r="J387" s="80"/>
      <c r="K387" s="80"/>
      <c r="L387" s="80"/>
    </row>
    <row r="388" spans="2:12" ht="34.15" customHeight="1" x14ac:dyDescent="0.3">
      <c r="B388" s="9"/>
      <c r="C388" s="10"/>
      <c r="D388" s="10"/>
      <c r="E388" s="3"/>
      <c r="F388" s="106" t="s">
        <v>565</v>
      </c>
      <c r="G388" s="79">
        <f>G389+G391+G390</f>
        <v>266600</v>
      </c>
      <c r="H388" s="79">
        <f>H389+H391+H390</f>
        <v>266600</v>
      </c>
      <c r="I388" s="79">
        <f>I389+I391+I390</f>
        <v>0</v>
      </c>
      <c r="J388" s="79">
        <f>J389+J391+J394</f>
        <v>264000</v>
      </c>
      <c r="K388" s="79">
        <f>K389+K391+K394</f>
        <v>264000</v>
      </c>
      <c r="L388" s="79">
        <f>L389+L391+L394</f>
        <v>0</v>
      </c>
    </row>
    <row r="389" spans="2:12" ht="36.6" customHeight="1" x14ac:dyDescent="0.25">
      <c r="B389" s="9">
        <v>2817130</v>
      </c>
      <c r="C389" s="10" t="s">
        <v>200</v>
      </c>
      <c r="D389" s="10" t="s">
        <v>3</v>
      </c>
      <c r="E389" s="3" t="s">
        <v>201</v>
      </c>
      <c r="F389" s="78" t="s">
        <v>322</v>
      </c>
      <c r="G389" s="79">
        <v>10000</v>
      </c>
      <c r="H389" s="79">
        <v>10000</v>
      </c>
      <c r="I389" s="79">
        <v>0</v>
      </c>
      <c r="J389" s="79">
        <v>0</v>
      </c>
      <c r="K389" s="79">
        <v>0</v>
      </c>
      <c r="L389" s="79">
        <v>0</v>
      </c>
    </row>
    <row r="390" spans="2:12" ht="31.15" customHeight="1" x14ac:dyDescent="0.25">
      <c r="B390" s="9"/>
      <c r="C390" s="10"/>
      <c r="D390" s="10"/>
      <c r="E390" s="3"/>
      <c r="F390" s="78" t="s">
        <v>394</v>
      </c>
      <c r="G390" s="79">
        <v>220600</v>
      </c>
      <c r="H390" s="79">
        <v>220600</v>
      </c>
      <c r="I390" s="79">
        <v>0</v>
      </c>
      <c r="J390" s="79"/>
      <c r="K390" s="79"/>
      <c r="L390" s="79"/>
    </row>
    <row r="391" spans="2:12" ht="49.9" customHeight="1" x14ac:dyDescent="0.25">
      <c r="B391" s="9">
        <v>2817370</v>
      </c>
      <c r="C391" s="10" t="s">
        <v>2</v>
      </c>
      <c r="D391" s="10" t="s">
        <v>3</v>
      </c>
      <c r="E391" s="3" t="s">
        <v>4</v>
      </c>
      <c r="F391" s="78" t="s">
        <v>321</v>
      </c>
      <c r="G391" s="80">
        <f t="shared" ref="G391:L391" si="16">G392+G393</f>
        <v>36000</v>
      </c>
      <c r="H391" s="80">
        <f t="shared" si="16"/>
        <v>36000</v>
      </c>
      <c r="I391" s="80">
        <f t="shared" si="16"/>
        <v>0</v>
      </c>
      <c r="J391" s="80">
        <f t="shared" si="16"/>
        <v>264000</v>
      </c>
      <c r="K391" s="80">
        <f t="shared" si="16"/>
        <v>264000</v>
      </c>
      <c r="L391" s="80">
        <f t="shared" si="16"/>
        <v>0</v>
      </c>
    </row>
    <row r="392" spans="2:12" ht="44.45" customHeight="1" x14ac:dyDescent="0.25">
      <c r="B392" s="9"/>
      <c r="C392" s="98"/>
      <c r="D392" s="98"/>
      <c r="E392" s="3"/>
      <c r="F392" s="78" t="s">
        <v>246</v>
      </c>
      <c r="G392" s="81">
        <v>36000</v>
      </c>
      <c r="H392" s="81">
        <v>36000</v>
      </c>
      <c r="I392" s="82">
        <v>0</v>
      </c>
      <c r="J392" s="82">
        <v>0</v>
      </c>
      <c r="K392" s="82">
        <v>0</v>
      </c>
      <c r="L392" s="82">
        <v>0</v>
      </c>
    </row>
    <row r="393" spans="2:12" ht="34.9" customHeight="1" x14ac:dyDescent="0.25">
      <c r="B393" s="9"/>
      <c r="C393" s="98"/>
      <c r="D393" s="98"/>
      <c r="E393" s="3"/>
      <c r="F393" s="78" t="s">
        <v>247</v>
      </c>
      <c r="G393" s="81">
        <v>0</v>
      </c>
      <c r="H393" s="81">
        <v>0</v>
      </c>
      <c r="I393" s="82">
        <v>0</v>
      </c>
      <c r="J393" s="81">
        <v>264000</v>
      </c>
      <c r="K393" s="82">
        <v>264000</v>
      </c>
      <c r="L393" s="82">
        <v>0</v>
      </c>
    </row>
    <row r="394" spans="2:12" ht="12" hidden="1" customHeight="1" x14ac:dyDescent="0.25">
      <c r="B394" s="9">
        <v>2817691</v>
      </c>
      <c r="C394" s="10" t="s">
        <v>243</v>
      </c>
      <c r="D394" s="10" t="s">
        <v>3</v>
      </c>
      <c r="E394" s="3" t="s">
        <v>244</v>
      </c>
      <c r="F394" s="78" t="s">
        <v>245</v>
      </c>
      <c r="G394" s="81"/>
      <c r="H394" s="81"/>
      <c r="I394" s="82"/>
      <c r="J394" s="80"/>
      <c r="K394" s="83"/>
      <c r="L394" s="83"/>
    </row>
    <row r="395" spans="2:12" ht="58.5" customHeight="1" x14ac:dyDescent="0.3">
      <c r="B395" s="9">
        <v>2818340</v>
      </c>
      <c r="C395" s="10" t="s">
        <v>26</v>
      </c>
      <c r="D395" s="10" t="s">
        <v>27</v>
      </c>
      <c r="E395" s="3" t="s">
        <v>28</v>
      </c>
      <c r="F395" s="107" t="s">
        <v>186</v>
      </c>
      <c r="G395" s="83">
        <f>G396</f>
        <v>0</v>
      </c>
      <c r="H395" s="80">
        <v>0</v>
      </c>
      <c r="I395" s="83">
        <v>0</v>
      </c>
      <c r="J395" s="80">
        <f>J396+J401+J402+J403</f>
        <v>360000</v>
      </c>
      <c r="K395" s="80">
        <f>K396+K401+K402+K403</f>
        <v>315000</v>
      </c>
      <c r="L395" s="80">
        <f>L396+L401+L402+L403</f>
        <v>119850</v>
      </c>
    </row>
    <row r="396" spans="2:12" ht="76.150000000000006" customHeight="1" x14ac:dyDescent="0.25">
      <c r="B396" s="9"/>
      <c r="C396" s="10"/>
      <c r="D396" s="10"/>
      <c r="E396" s="3"/>
      <c r="F396" s="78" t="s">
        <v>387</v>
      </c>
      <c r="G396" s="82"/>
      <c r="H396" s="81"/>
      <c r="I396" s="82"/>
      <c r="J396" s="81">
        <v>30000</v>
      </c>
      <c r="K396" s="81">
        <v>30000</v>
      </c>
      <c r="L396" s="81">
        <v>14820</v>
      </c>
    </row>
    <row r="397" spans="2:12" ht="30" hidden="1" customHeight="1" x14ac:dyDescent="0.25">
      <c r="B397" s="9"/>
      <c r="C397" s="10"/>
      <c r="D397" s="10"/>
      <c r="E397" s="3"/>
      <c r="F397" s="78" t="s">
        <v>282</v>
      </c>
      <c r="G397" s="82"/>
      <c r="H397" s="81"/>
      <c r="I397" s="82"/>
      <c r="J397" s="84"/>
      <c r="K397" s="84"/>
      <c r="L397" s="84"/>
    </row>
    <row r="398" spans="2:12" ht="30" hidden="1" customHeight="1" x14ac:dyDescent="0.25">
      <c r="B398" s="9"/>
      <c r="C398" s="10"/>
      <c r="D398" s="10"/>
      <c r="E398" s="3"/>
      <c r="F398" s="78" t="s">
        <v>242</v>
      </c>
      <c r="G398" s="82"/>
      <c r="H398" s="81"/>
      <c r="I398" s="82"/>
      <c r="J398" s="84"/>
      <c r="K398" s="84"/>
      <c r="L398" s="84"/>
    </row>
    <row r="399" spans="2:12" ht="54" hidden="1" customHeight="1" x14ac:dyDescent="0.25">
      <c r="B399" s="9"/>
      <c r="C399" s="10"/>
      <c r="D399" s="10"/>
      <c r="E399" s="3"/>
      <c r="F399" s="78" t="s">
        <v>241</v>
      </c>
      <c r="G399" s="82"/>
      <c r="H399" s="81"/>
      <c r="I399" s="82"/>
      <c r="J399" s="84"/>
      <c r="K399" s="84"/>
      <c r="L399" s="84"/>
    </row>
    <row r="400" spans="2:12" ht="47.25" hidden="1" customHeight="1" x14ac:dyDescent="0.25">
      <c r="B400" s="9"/>
      <c r="C400" s="10"/>
      <c r="D400" s="10"/>
      <c r="E400" s="3"/>
      <c r="F400" s="78" t="s">
        <v>283</v>
      </c>
      <c r="G400" s="82"/>
      <c r="H400" s="81"/>
      <c r="I400" s="82"/>
      <c r="J400" s="84"/>
      <c r="K400" s="84"/>
      <c r="L400" s="84"/>
    </row>
    <row r="401" spans="1:12" ht="30.6" customHeight="1" x14ac:dyDescent="0.25">
      <c r="B401" s="9"/>
      <c r="C401" s="10"/>
      <c r="D401" s="10"/>
      <c r="E401" s="3"/>
      <c r="F401" s="78" t="s">
        <v>341</v>
      </c>
      <c r="G401" s="82"/>
      <c r="H401" s="81"/>
      <c r="I401" s="82"/>
      <c r="J401" s="84">
        <v>40000</v>
      </c>
      <c r="K401" s="84">
        <v>0</v>
      </c>
      <c r="L401" s="84">
        <v>0</v>
      </c>
    </row>
    <row r="402" spans="1:12" ht="29.45" customHeight="1" x14ac:dyDescent="0.25">
      <c r="B402" s="9"/>
      <c r="C402" s="10"/>
      <c r="D402" s="10"/>
      <c r="E402" s="3"/>
      <c r="F402" s="78" t="s">
        <v>382</v>
      </c>
      <c r="G402" s="82"/>
      <c r="H402" s="81"/>
      <c r="I402" s="82"/>
      <c r="J402" s="84">
        <v>6000</v>
      </c>
      <c r="K402" s="84">
        <v>6000</v>
      </c>
      <c r="L402" s="84">
        <v>0</v>
      </c>
    </row>
    <row r="403" spans="1:12" ht="44.45" customHeight="1" x14ac:dyDescent="0.25">
      <c r="B403" s="9"/>
      <c r="C403" s="10"/>
      <c r="D403" s="10"/>
      <c r="E403" s="3"/>
      <c r="F403" s="78" t="s">
        <v>342</v>
      </c>
      <c r="G403" s="82"/>
      <c r="H403" s="81"/>
      <c r="I403" s="82"/>
      <c r="J403" s="84">
        <f>150000-40000+174000</f>
        <v>284000</v>
      </c>
      <c r="K403" s="84">
        <v>279000</v>
      </c>
      <c r="L403" s="84">
        <v>105030</v>
      </c>
    </row>
    <row r="404" spans="1:12" s="77" customFormat="1" ht="30.6" customHeight="1" x14ac:dyDescent="0.3">
      <c r="A404" s="42"/>
      <c r="B404" s="8"/>
      <c r="C404" s="108"/>
      <c r="D404" s="108"/>
      <c r="E404" s="96" t="s">
        <v>5</v>
      </c>
      <c r="F404" s="109"/>
      <c r="G404" s="110">
        <f t="shared" ref="G404:L404" si="17">G395+G388+G387</f>
        <v>271600</v>
      </c>
      <c r="H404" s="110">
        <f t="shared" si="17"/>
        <v>271600</v>
      </c>
      <c r="I404" s="110">
        <f t="shared" si="17"/>
        <v>4992</v>
      </c>
      <c r="J404" s="110">
        <f t="shared" si="17"/>
        <v>624000</v>
      </c>
      <c r="K404" s="110">
        <f t="shared" si="17"/>
        <v>579000</v>
      </c>
      <c r="L404" s="110">
        <f t="shared" si="17"/>
        <v>119850</v>
      </c>
    </row>
    <row r="405" spans="1:12" ht="107.45" customHeight="1" x14ac:dyDescent="0.3">
      <c r="B405" s="111" t="s">
        <v>164</v>
      </c>
      <c r="C405" s="112"/>
      <c r="D405" s="112"/>
      <c r="E405" s="113" t="s">
        <v>165</v>
      </c>
      <c r="F405" s="78"/>
      <c r="G405" s="79"/>
      <c r="H405" s="79"/>
      <c r="I405" s="79"/>
      <c r="J405" s="79"/>
      <c r="K405" s="79"/>
      <c r="L405" s="79"/>
    </row>
    <row r="406" spans="1:12" ht="138" hidden="1" customHeight="1" x14ac:dyDescent="0.25">
      <c r="B406" s="37" t="s">
        <v>166</v>
      </c>
      <c r="C406" s="112"/>
      <c r="D406" s="112"/>
      <c r="E406" s="114" t="s">
        <v>165</v>
      </c>
      <c r="F406" s="78"/>
      <c r="G406" s="79"/>
      <c r="H406" s="79"/>
      <c r="I406" s="79"/>
      <c r="J406" s="79"/>
      <c r="K406" s="79"/>
      <c r="L406" s="79"/>
    </row>
    <row r="407" spans="1:12" ht="116.25" hidden="1" customHeight="1" x14ac:dyDescent="0.25">
      <c r="B407" s="9"/>
      <c r="C407" s="98"/>
      <c r="D407" s="98"/>
      <c r="E407" s="115"/>
      <c r="F407" s="85" t="s">
        <v>167</v>
      </c>
      <c r="G407" s="79">
        <f>G408+G409</f>
        <v>0</v>
      </c>
      <c r="H407" s="79"/>
      <c r="I407" s="79"/>
      <c r="J407" s="79"/>
      <c r="K407" s="79"/>
      <c r="L407" s="79">
        <f>L408+L409</f>
        <v>0</v>
      </c>
    </row>
    <row r="408" spans="1:12" ht="61.5" hidden="1" customHeight="1" x14ac:dyDescent="0.25">
      <c r="B408" s="1" t="s">
        <v>168</v>
      </c>
      <c r="C408" s="1" t="s">
        <v>2</v>
      </c>
      <c r="D408" s="1" t="s">
        <v>3</v>
      </c>
      <c r="E408" s="3" t="s">
        <v>4</v>
      </c>
      <c r="F408" s="116" t="s">
        <v>169</v>
      </c>
      <c r="G408" s="84">
        <v>0</v>
      </c>
      <c r="H408" s="84"/>
      <c r="I408" s="84"/>
      <c r="J408" s="84"/>
      <c r="K408" s="84"/>
      <c r="L408" s="84"/>
    </row>
    <row r="409" spans="1:12" ht="47.25" hidden="1" customHeight="1" x14ac:dyDescent="0.25">
      <c r="B409" s="1" t="s">
        <v>170</v>
      </c>
      <c r="C409" s="1" t="s">
        <v>171</v>
      </c>
      <c r="D409" s="1" t="s">
        <v>50</v>
      </c>
      <c r="E409" s="3" t="s">
        <v>172</v>
      </c>
      <c r="G409" s="84"/>
      <c r="H409" s="84"/>
      <c r="I409" s="84"/>
      <c r="J409" s="84"/>
      <c r="K409" s="84"/>
      <c r="L409" s="84">
        <f>L410+L411</f>
        <v>0</v>
      </c>
    </row>
    <row r="410" spans="1:12" ht="55.5" hidden="1" customHeight="1" x14ac:dyDescent="0.25">
      <c r="B410" s="9"/>
      <c r="C410" s="98"/>
      <c r="D410" s="98"/>
      <c r="E410" s="115"/>
      <c r="F410" s="78" t="s">
        <v>173</v>
      </c>
      <c r="G410" s="84"/>
      <c r="H410" s="84"/>
      <c r="I410" s="84"/>
      <c r="J410" s="79"/>
      <c r="K410" s="79"/>
      <c r="L410" s="79"/>
    </row>
    <row r="411" spans="1:12" ht="37.5" hidden="1" customHeight="1" x14ac:dyDescent="0.25">
      <c r="B411" s="9"/>
      <c r="C411" s="98"/>
      <c r="D411" s="98"/>
      <c r="E411" s="115"/>
      <c r="F411" s="78" t="s">
        <v>174</v>
      </c>
      <c r="G411" s="84"/>
      <c r="H411" s="84"/>
      <c r="I411" s="84"/>
      <c r="J411" s="79"/>
      <c r="K411" s="79"/>
      <c r="L411" s="79"/>
    </row>
    <row r="412" spans="1:12" ht="67.150000000000006" customHeight="1" x14ac:dyDescent="0.3">
      <c r="B412" s="9"/>
      <c r="C412" s="10"/>
      <c r="D412" s="98"/>
      <c r="E412" s="3"/>
      <c r="F412" s="107" t="s">
        <v>566</v>
      </c>
      <c r="G412" s="79">
        <f t="shared" ref="G412:L412" si="18">G413+G414+G420</f>
        <v>734600</v>
      </c>
      <c r="H412" s="79">
        <f t="shared" si="18"/>
        <v>603200</v>
      </c>
      <c r="I412" s="79">
        <f t="shared" si="18"/>
        <v>361722.16000000003</v>
      </c>
      <c r="J412" s="79">
        <f t="shared" si="18"/>
        <v>1791865</v>
      </c>
      <c r="K412" s="79">
        <f t="shared" si="18"/>
        <v>1791865</v>
      </c>
      <c r="L412" s="79">
        <f t="shared" si="18"/>
        <v>304858.92</v>
      </c>
    </row>
    <row r="413" spans="1:12" ht="52.9" customHeight="1" x14ac:dyDescent="0.25">
      <c r="B413" s="9">
        <v>2917370</v>
      </c>
      <c r="C413" s="10" t="s">
        <v>2</v>
      </c>
      <c r="D413" s="10" t="s">
        <v>3</v>
      </c>
      <c r="E413" s="3" t="s">
        <v>4</v>
      </c>
      <c r="F413" s="78" t="s">
        <v>325</v>
      </c>
      <c r="G413" s="84">
        <v>0</v>
      </c>
      <c r="H413" s="84">
        <v>0</v>
      </c>
      <c r="I413" s="79"/>
      <c r="J413" s="84">
        <v>1791865</v>
      </c>
      <c r="K413" s="84">
        <v>1791865</v>
      </c>
      <c r="L413" s="84">
        <v>304858.92</v>
      </c>
    </row>
    <row r="414" spans="1:12" ht="41.45" customHeight="1" x14ac:dyDescent="0.25">
      <c r="B414" s="1" t="s">
        <v>170</v>
      </c>
      <c r="C414" s="1" t="s">
        <v>171</v>
      </c>
      <c r="D414" s="1" t="s">
        <v>50</v>
      </c>
      <c r="E414" s="3" t="s">
        <v>172</v>
      </c>
      <c r="F414" s="78"/>
      <c r="G414" s="79">
        <f t="shared" ref="G414:L414" si="19">G415+G416+G417</f>
        <v>571600</v>
      </c>
      <c r="H414" s="79">
        <f>H415+H416+H417</f>
        <v>440200</v>
      </c>
      <c r="I414" s="79">
        <f t="shared" si="19"/>
        <v>261722.16</v>
      </c>
      <c r="J414" s="79">
        <f t="shared" si="19"/>
        <v>0</v>
      </c>
      <c r="K414" s="79">
        <f t="shared" si="19"/>
        <v>0</v>
      </c>
      <c r="L414" s="79">
        <f t="shared" si="19"/>
        <v>0</v>
      </c>
    </row>
    <row r="415" spans="1:12" ht="46.9" customHeight="1" x14ac:dyDescent="0.25">
      <c r="B415" s="1"/>
      <c r="C415" s="1"/>
      <c r="D415" s="1"/>
      <c r="E415" s="3"/>
      <c r="F415" s="78" t="s">
        <v>173</v>
      </c>
      <c r="G415" s="84">
        <v>525600</v>
      </c>
      <c r="H415" s="84">
        <v>396200</v>
      </c>
      <c r="I415" s="84">
        <v>228722.16</v>
      </c>
      <c r="J415" s="79"/>
      <c r="K415" s="83"/>
      <c r="L415" s="83"/>
    </row>
    <row r="416" spans="1:12" ht="27.6" customHeight="1" x14ac:dyDescent="0.25">
      <c r="B416" s="1"/>
      <c r="C416" s="1"/>
      <c r="D416" s="1"/>
      <c r="E416" s="3"/>
      <c r="F416" s="78" t="s">
        <v>221</v>
      </c>
      <c r="G416" s="84">
        <v>44000</v>
      </c>
      <c r="H416" s="84">
        <v>44000</v>
      </c>
      <c r="I416" s="84">
        <v>33000</v>
      </c>
      <c r="J416" s="79"/>
      <c r="K416" s="83"/>
      <c r="L416" s="83"/>
    </row>
    <row r="417" spans="2:12" ht="30.6" customHeight="1" x14ac:dyDescent="0.25">
      <c r="B417" s="1"/>
      <c r="C417" s="1"/>
      <c r="D417" s="1"/>
      <c r="E417" s="3"/>
      <c r="F417" s="78" t="s">
        <v>174</v>
      </c>
      <c r="G417" s="84">
        <v>2000</v>
      </c>
      <c r="H417" s="84"/>
      <c r="I417" s="84"/>
      <c r="J417" s="79"/>
      <c r="K417" s="83"/>
      <c r="L417" s="83"/>
    </row>
    <row r="418" spans="2:12" ht="26.25" hidden="1" customHeight="1" x14ac:dyDescent="0.25">
      <c r="B418" s="1"/>
      <c r="C418" s="1"/>
      <c r="D418" s="1"/>
      <c r="E418" s="3"/>
      <c r="F418" s="78" t="s">
        <v>299</v>
      </c>
      <c r="G418" s="84"/>
      <c r="H418" s="84"/>
      <c r="I418" s="84"/>
      <c r="J418" s="117"/>
      <c r="K418" s="84"/>
      <c r="L418" s="81"/>
    </row>
    <row r="419" spans="2:12" ht="117" hidden="1" customHeight="1" x14ac:dyDescent="0.25">
      <c r="B419" s="9" t="s">
        <v>263</v>
      </c>
      <c r="C419" s="10" t="s">
        <v>264</v>
      </c>
      <c r="D419" s="10" t="s">
        <v>38</v>
      </c>
      <c r="E419" s="3" t="s">
        <v>265</v>
      </c>
      <c r="F419" s="78" t="s">
        <v>280</v>
      </c>
      <c r="G419" s="84"/>
      <c r="H419" s="84"/>
      <c r="I419" s="84"/>
      <c r="J419" s="79"/>
      <c r="K419" s="83"/>
      <c r="L419" s="83"/>
    </row>
    <row r="420" spans="2:12" ht="31.9" customHeight="1" x14ac:dyDescent="0.25">
      <c r="B420" s="1" t="s">
        <v>263</v>
      </c>
      <c r="C420" s="1" t="s">
        <v>264</v>
      </c>
      <c r="D420" s="1" t="s">
        <v>38</v>
      </c>
      <c r="E420" s="3"/>
      <c r="F420" s="78" t="s">
        <v>536</v>
      </c>
      <c r="G420" s="79">
        <v>163000</v>
      </c>
      <c r="H420" s="80">
        <v>163000</v>
      </c>
      <c r="I420" s="79">
        <v>100000</v>
      </c>
      <c r="J420" s="117"/>
      <c r="K420" s="84"/>
      <c r="L420" s="81"/>
    </row>
    <row r="421" spans="2:12" ht="51.75" customHeight="1" x14ac:dyDescent="0.3">
      <c r="B421" s="9"/>
      <c r="C421" s="98"/>
      <c r="D421" s="98"/>
      <c r="E421" s="115"/>
      <c r="F421" s="107" t="s">
        <v>395</v>
      </c>
      <c r="G421" s="79">
        <f t="shared" ref="G421:L421" si="20">G423+G425+G432</f>
        <v>1208422</v>
      </c>
      <c r="H421" s="79">
        <f t="shared" si="20"/>
        <v>1185502</v>
      </c>
      <c r="I421" s="79">
        <f t="shared" si="20"/>
        <v>904107.82</v>
      </c>
      <c r="J421" s="79">
        <f t="shared" si="20"/>
        <v>151233</v>
      </c>
      <c r="K421" s="79">
        <f t="shared" si="20"/>
        <v>151233</v>
      </c>
      <c r="L421" s="79">
        <f t="shared" si="20"/>
        <v>151124.72</v>
      </c>
    </row>
    <row r="422" spans="2:12" ht="117" hidden="1" customHeight="1" x14ac:dyDescent="0.25">
      <c r="B422" s="9">
        <v>2919800</v>
      </c>
      <c r="C422" s="98" t="s">
        <v>264</v>
      </c>
      <c r="D422" s="98" t="s">
        <v>38</v>
      </c>
      <c r="E422" s="3" t="s">
        <v>265</v>
      </c>
      <c r="F422" s="78"/>
      <c r="G422" s="84"/>
      <c r="H422" s="84"/>
      <c r="I422" s="84"/>
      <c r="J422" s="84"/>
      <c r="K422" s="84"/>
      <c r="L422" s="84"/>
    </row>
    <row r="423" spans="2:12" ht="30.6" customHeight="1" x14ac:dyDescent="0.25">
      <c r="B423" s="9">
        <v>2910160</v>
      </c>
      <c r="C423" s="98" t="s">
        <v>372</v>
      </c>
      <c r="D423" s="98" t="s">
        <v>361</v>
      </c>
      <c r="E423" s="3" t="s">
        <v>377</v>
      </c>
      <c r="F423" s="78" t="s">
        <v>378</v>
      </c>
      <c r="G423" s="84">
        <v>14000</v>
      </c>
      <c r="H423" s="84">
        <v>14000</v>
      </c>
      <c r="I423" s="84">
        <v>13218.71</v>
      </c>
      <c r="J423" s="84"/>
      <c r="K423" s="84"/>
      <c r="L423" s="84"/>
    </row>
    <row r="424" spans="2:12" ht="7.9" hidden="1" customHeight="1" x14ac:dyDescent="0.25">
      <c r="B424" s="9"/>
      <c r="C424" s="98"/>
      <c r="D424" s="98"/>
      <c r="E424" s="3"/>
      <c r="F424" s="78"/>
      <c r="G424" s="84"/>
      <c r="H424" s="84"/>
      <c r="I424" s="84"/>
      <c r="J424" s="84"/>
      <c r="K424" s="84"/>
      <c r="L424" s="84"/>
    </row>
    <row r="425" spans="2:12" ht="63.75" customHeight="1" x14ac:dyDescent="0.25">
      <c r="B425" s="1" t="s">
        <v>175</v>
      </c>
      <c r="C425" s="1" t="s">
        <v>176</v>
      </c>
      <c r="D425" s="1" t="s">
        <v>177</v>
      </c>
      <c r="E425" s="3" t="s">
        <v>178</v>
      </c>
      <c r="F425" s="78"/>
      <c r="G425" s="84">
        <f t="shared" ref="G425:L425" si="21">G426+G428+G429+G430+G431</f>
        <v>879422</v>
      </c>
      <c r="H425" s="84">
        <f t="shared" si="21"/>
        <v>856502</v>
      </c>
      <c r="I425" s="84">
        <f t="shared" si="21"/>
        <v>575889.11</v>
      </c>
      <c r="J425" s="84">
        <f t="shared" si="21"/>
        <v>151233</v>
      </c>
      <c r="K425" s="84">
        <f t="shared" si="21"/>
        <v>151233</v>
      </c>
      <c r="L425" s="84">
        <f t="shared" si="21"/>
        <v>151124.72</v>
      </c>
    </row>
    <row r="426" spans="2:12" ht="33.6" customHeight="1" x14ac:dyDescent="0.25">
      <c r="B426" s="1"/>
      <c r="C426" s="1"/>
      <c r="D426" s="1"/>
      <c r="E426" s="3"/>
      <c r="F426" s="3" t="s">
        <v>384</v>
      </c>
      <c r="G426" s="84">
        <v>167784</v>
      </c>
      <c r="H426" s="84">
        <v>144864</v>
      </c>
      <c r="I426" s="84">
        <v>120318.18</v>
      </c>
      <c r="J426" s="82"/>
      <c r="K426" s="82"/>
      <c r="L426" s="82"/>
    </row>
    <row r="427" spans="2:12" ht="81" hidden="1" customHeight="1" x14ac:dyDescent="0.25">
      <c r="B427" s="1"/>
      <c r="C427" s="1"/>
      <c r="D427" s="1"/>
      <c r="E427" s="3"/>
      <c r="F427" s="3"/>
      <c r="G427" s="84"/>
      <c r="H427" s="84"/>
      <c r="I427" s="84"/>
      <c r="J427" s="82"/>
      <c r="K427" s="82"/>
      <c r="L427" s="82"/>
    </row>
    <row r="428" spans="2:12" ht="33" customHeight="1" x14ac:dyDescent="0.25">
      <c r="B428" s="1"/>
      <c r="C428" s="1"/>
      <c r="D428" s="1"/>
      <c r="E428" s="3"/>
      <c r="F428" s="3" t="s">
        <v>401</v>
      </c>
      <c r="G428" s="84">
        <v>66371</v>
      </c>
      <c r="H428" s="84">
        <v>66371</v>
      </c>
      <c r="I428" s="84">
        <v>65259.29</v>
      </c>
      <c r="J428" s="84">
        <v>31245</v>
      </c>
      <c r="K428" s="84">
        <v>31245</v>
      </c>
      <c r="L428" s="84">
        <v>31244.720000000001</v>
      </c>
    </row>
    <row r="429" spans="2:12" ht="63.6" customHeight="1" x14ac:dyDescent="0.25">
      <c r="B429" s="1"/>
      <c r="C429" s="1"/>
      <c r="D429" s="1"/>
      <c r="E429" s="3"/>
      <c r="F429" s="3" t="s">
        <v>388</v>
      </c>
      <c r="G429" s="84">
        <v>595267</v>
      </c>
      <c r="H429" s="84">
        <v>595267</v>
      </c>
      <c r="I429" s="84">
        <v>340311.64</v>
      </c>
      <c r="J429" s="82"/>
      <c r="K429" s="82"/>
      <c r="L429" s="84"/>
    </row>
    <row r="430" spans="2:12" ht="60" customHeight="1" x14ac:dyDescent="0.25">
      <c r="B430" s="1"/>
      <c r="C430" s="1"/>
      <c r="D430" s="1"/>
      <c r="E430" s="3"/>
      <c r="F430" s="3" t="s">
        <v>389</v>
      </c>
      <c r="G430" s="84">
        <v>50000</v>
      </c>
      <c r="H430" s="84">
        <v>50000</v>
      </c>
      <c r="I430" s="84">
        <v>50000</v>
      </c>
      <c r="J430" s="82"/>
      <c r="K430" s="82"/>
      <c r="L430" s="84"/>
    </row>
    <row r="431" spans="2:12" ht="37.15" customHeight="1" x14ac:dyDescent="0.25">
      <c r="B431" s="1"/>
      <c r="C431" s="1"/>
      <c r="D431" s="1"/>
      <c r="E431" s="3"/>
      <c r="F431" s="3" t="s">
        <v>381</v>
      </c>
      <c r="G431" s="84"/>
      <c r="H431" s="84"/>
      <c r="I431" s="84"/>
      <c r="J431" s="81">
        <v>119988</v>
      </c>
      <c r="K431" s="81">
        <v>119988</v>
      </c>
      <c r="L431" s="84">
        <v>119880</v>
      </c>
    </row>
    <row r="432" spans="2:12" ht="75.75" customHeight="1" x14ac:dyDescent="0.25">
      <c r="B432" s="1" t="s">
        <v>263</v>
      </c>
      <c r="C432" s="1" t="s">
        <v>264</v>
      </c>
      <c r="D432" s="1" t="s">
        <v>38</v>
      </c>
      <c r="E432" s="3" t="s">
        <v>265</v>
      </c>
      <c r="F432" s="3" t="s">
        <v>484</v>
      </c>
      <c r="G432" s="84">
        <v>315000</v>
      </c>
      <c r="H432" s="84">
        <v>315000</v>
      </c>
      <c r="I432" s="84">
        <v>315000</v>
      </c>
      <c r="J432" s="82"/>
      <c r="K432" s="82"/>
      <c r="L432" s="82"/>
    </row>
    <row r="433" spans="1:21" ht="87.75" hidden="1" customHeight="1" x14ac:dyDescent="0.25">
      <c r="B433" s="1"/>
      <c r="C433" s="1"/>
      <c r="D433" s="1"/>
      <c r="E433" s="3"/>
      <c r="F433" s="3"/>
      <c r="G433" s="84"/>
      <c r="H433" s="84"/>
      <c r="I433" s="84"/>
      <c r="J433" s="81"/>
      <c r="K433" s="81"/>
      <c r="L433" s="84"/>
    </row>
    <row r="434" spans="1:21" s="77" customFormat="1" ht="31.15" customHeight="1" x14ac:dyDescent="0.3">
      <c r="A434" s="42"/>
      <c r="B434" s="15"/>
      <c r="C434" s="15"/>
      <c r="D434" s="15"/>
      <c r="E434" s="96" t="s">
        <v>5</v>
      </c>
      <c r="F434" s="96"/>
      <c r="G434" s="110">
        <f t="shared" ref="G434:L434" si="22">G421+G412</f>
        <v>1943022</v>
      </c>
      <c r="H434" s="110">
        <f t="shared" si="22"/>
        <v>1788702</v>
      </c>
      <c r="I434" s="110">
        <f t="shared" si="22"/>
        <v>1265829.98</v>
      </c>
      <c r="J434" s="110">
        <f t="shared" si="22"/>
        <v>1943098</v>
      </c>
      <c r="K434" s="110">
        <f t="shared" si="22"/>
        <v>1943098</v>
      </c>
      <c r="L434" s="110">
        <f t="shared" si="22"/>
        <v>455983.64</v>
      </c>
    </row>
    <row r="435" spans="1:21" ht="37.15" customHeight="1" x14ac:dyDescent="0.3">
      <c r="B435" s="1" t="s">
        <v>215</v>
      </c>
      <c r="C435" s="33"/>
      <c r="D435" s="33"/>
      <c r="E435" s="118" t="s">
        <v>216</v>
      </c>
      <c r="F435" s="3"/>
      <c r="G435" s="81"/>
      <c r="H435" s="81"/>
      <c r="I435" s="84"/>
      <c r="J435" s="83"/>
      <c r="K435" s="83"/>
      <c r="L435" s="83"/>
    </row>
    <row r="436" spans="1:21" ht="13.15" hidden="1" customHeight="1" x14ac:dyDescent="0.25">
      <c r="B436" s="1" t="s">
        <v>217</v>
      </c>
      <c r="C436" s="1"/>
      <c r="D436" s="1"/>
      <c r="E436" s="5" t="s">
        <v>218</v>
      </c>
      <c r="F436" s="3"/>
      <c r="G436" s="81"/>
      <c r="H436" s="81"/>
      <c r="I436" s="84"/>
      <c r="J436" s="83"/>
      <c r="K436" s="83"/>
      <c r="L436" s="83"/>
    </row>
    <row r="437" spans="1:21" ht="52.9" customHeight="1" x14ac:dyDescent="0.25">
      <c r="B437" s="1" t="s">
        <v>379</v>
      </c>
      <c r="C437" s="1" t="s">
        <v>372</v>
      </c>
      <c r="D437" s="1" t="s">
        <v>361</v>
      </c>
      <c r="E437" s="5" t="s">
        <v>377</v>
      </c>
      <c r="F437" s="60" t="s">
        <v>564</v>
      </c>
      <c r="G437" s="80">
        <v>8720</v>
      </c>
      <c r="H437" s="80">
        <v>8720</v>
      </c>
      <c r="I437" s="79">
        <v>4860</v>
      </c>
      <c r="J437" s="83"/>
      <c r="K437" s="83"/>
      <c r="L437" s="83"/>
    </row>
    <row r="438" spans="1:21" ht="72.75" customHeight="1" x14ac:dyDescent="0.25">
      <c r="B438" s="1" t="s">
        <v>220</v>
      </c>
      <c r="C438" s="1" t="s">
        <v>2</v>
      </c>
      <c r="D438" s="1" t="s">
        <v>3</v>
      </c>
      <c r="E438" s="5" t="s">
        <v>4</v>
      </c>
      <c r="F438" s="119" t="s">
        <v>567</v>
      </c>
      <c r="G438" s="79">
        <v>43013.45</v>
      </c>
      <c r="H438" s="79">
        <v>43013.45</v>
      </c>
      <c r="I438" s="79">
        <v>0</v>
      </c>
      <c r="J438" s="83"/>
      <c r="K438" s="83"/>
      <c r="L438" s="83"/>
    </row>
    <row r="439" spans="1:21" s="61" customFormat="1" ht="25.5" customHeight="1" x14ac:dyDescent="0.35">
      <c r="A439" s="43"/>
      <c r="B439" s="120"/>
      <c r="C439" s="121"/>
      <c r="D439" s="121"/>
      <c r="E439" s="96" t="s">
        <v>5</v>
      </c>
      <c r="F439" s="107"/>
      <c r="G439" s="110">
        <f t="shared" ref="G439:L439" si="23">G438+G437</f>
        <v>51733.45</v>
      </c>
      <c r="H439" s="110">
        <f t="shared" si="23"/>
        <v>51733.45</v>
      </c>
      <c r="I439" s="110">
        <f t="shared" si="23"/>
        <v>4860</v>
      </c>
      <c r="J439" s="110">
        <f t="shared" si="23"/>
        <v>0</v>
      </c>
      <c r="K439" s="110">
        <f t="shared" si="23"/>
        <v>0</v>
      </c>
      <c r="L439" s="110">
        <f t="shared" si="23"/>
        <v>0</v>
      </c>
    </row>
    <row r="440" spans="1:21" s="61" customFormat="1" ht="32.450000000000003" customHeight="1" x14ac:dyDescent="0.3">
      <c r="A440" s="43"/>
      <c r="B440" s="86" t="s">
        <v>0</v>
      </c>
      <c r="C440" s="86" t="s">
        <v>0</v>
      </c>
      <c r="D440" s="86" t="s">
        <v>0</v>
      </c>
      <c r="E440" s="62" t="s">
        <v>1</v>
      </c>
      <c r="F440" s="86" t="s">
        <v>0</v>
      </c>
      <c r="G440" s="87">
        <f t="shared" ref="G440:L440" si="24">G439+G404+G384+G176+G122+G50+G29+G434+G140</f>
        <v>101757158</v>
      </c>
      <c r="H440" s="87">
        <f t="shared" si="24"/>
        <v>86410889</v>
      </c>
      <c r="I440" s="87">
        <f t="shared" si="24"/>
        <v>64734323.389999993</v>
      </c>
      <c r="J440" s="87">
        <f t="shared" si="24"/>
        <v>54785901</v>
      </c>
      <c r="K440" s="87">
        <f t="shared" si="24"/>
        <v>50946615</v>
      </c>
      <c r="L440" s="87">
        <f t="shared" si="24"/>
        <v>29104191.379999999</v>
      </c>
      <c r="M440" s="88">
        <f>G440+J440</f>
        <v>156543059</v>
      </c>
      <c r="N440" s="88">
        <f>I440+L440</f>
        <v>93838514.769999996</v>
      </c>
      <c r="O440" s="61">
        <f>N440/M440*100</f>
        <v>59.944219417610846</v>
      </c>
    </row>
    <row r="441" spans="1:21" ht="23.25" customHeight="1" x14ac:dyDescent="0.25">
      <c r="B441" s="134"/>
      <c r="C441" s="134"/>
      <c r="D441" s="134"/>
      <c r="E441" s="134"/>
      <c r="F441" s="134"/>
      <c r="G441" s="134"/>
      <c r="H441" s="134"/>
      <c r="I441" s="134"/>
      <c r="J441" s="134"/>
      <c r="K441" s="134"/>
      <c r="L441" s="134"/>
      <c r="N441" s="124">
        <f>N440-'[1]3 додаток'!$O$255</f>
        <v>24584527.36999999</v>
      </c>
      <c r="O441" s="44">
        <f>N440/'[1]3 додаток'!$O$255*100</f>
        <v>135.49907852670441</v>
      </c>
    </row>
    <row r="442" spans="1:21" s="123" customFormat="1" ht="39.6" customHeight="1" x14ac:dyDescent="0.35">
      <c r="A442" s="26"/>
      <c r="B442" s="135" t="s">
        <v>332</v>
      </c>
      <c r="C442" s="135"/>
      <c r="D442" s="135"/>
      <c r="E442" s="135"/>
      <c r="F442" s="135"/>
      <c r="G442" s="135"/>
      <c r="H442" s="135"/>
      <c r="I442" s="135"/>
      <c r="J442" s="135"/>
      <c r="K442" s="135"/>
      <c r="L442" s="135"/>
      <c r="M442" s="122"/>
      <c r="N442" s="122"/>
      <c r="O442" s="122"/>
      <c r="P442" s="122"/>
      <c r="Q442" s="122"/>
      <c r="R442" s="122"/>
      <c r="S442" s="122"/>
      <c r="T442" s="122"/>
      <c r="U442" s="122"/>
    </row>
    <row r="443" spans="1:21" x14ac:dyDescent="0.25">
      <c r="J443" s="38"/>
      <c r="K443" s="27"/>
      <c r="L443" s="38"/>
    </row>
    <row r="562" spans="6:179" s="20" customFormat="1" x14ac:dyDescent="0.25">
      <c r="F562" s="39" t="e">
        <f>F221+F295+F299+F303+F44</f>
        <v>#VALUE!</v>
      </c>
      <c r="H562" s="21"/>
      <c r="M562" s="44"/>
      <c r="N562" s="44"/>
      <c r="O562" s="44"/>
      <c r="P562" s="44"/>
      <c r="Q562" s="44"/>
      <c r="R562" s="44"/>
      <c r="S562" s="44"/>
      <c r="T562" s="44"/>
      <c r="U562" s="44"/>
      <c r="V562" s="44"/>
      <c r="W562" s="44"/>
      <c r="X562" s="44"/>
      <c r="Y562" s="44"/>
      <c r="Z562" s="44"/>
      <c r="AA562" s="44"/>
      <c r="AB562" s="44"/>
      <c r="AC562" s="44"/>
      <c r="AD562" s="44"/>
      <c r="AE562" s="44"/>
      <c r="AF562" s="44"/>
      <c r="AG562" s="44"/>
      <c r="AH562" s="44"/>
      <c r="AI562" s="44"/>
      <c r="AJ562" s="44"/>
      <c r="AK562" s="44"/>
      <c r="AL562" s="44"/>
      <c r="AM562" s="44"/>
      <c r="AN562" s="44"/>
      <c r="AO562" s="44"/>
      <c r="AP562" s="44"/>
      <c r="AQ562" s="44"/>
      <c r="AR562" s="44"/>
      <c r="AS562" s="44"/>
      <c r="AT562" s="44"/>
      <c r="AU562" s="44"/>
      <c r="AV562" s="44"/>
      <c r="AW562" s="44"/>
      <c r="AX562" s="44"/>
      <c r="AY562" s="44"/>
      <c r="AZ562" s="44"/>
      <c r="BA562" s="44"/>
      <c r="BB562" s="44"/>
      <c r="BC562" s="44"/>
      <c r="BD562" s="44"/>
      <c r="BE562" s="44"/>
      <c r="BF562" s="44"/>
      <c r="BG562" s="44"/>
      <c r="BH562" s="44"/>
      <c r="BI562" s="44"/>
      <c r="BJ562" s="44"/>
      <c r="BK562" s="44"/>
      <c r="BL562" s="44"/>
      <c r="BM562" s="44"/>
      <c r="BN562" s="44"/>
      <c r="BO562" s="44"/>
      <c r="BP562" s="44"/>
      <c r="BQ562" s="44"/>
      <c r="BR562" s="44"/>
      <c r="BS562" s="44"/>
      <c r="BT562" s="44"/>
      <c r="BU562" s="44"/>
      <c r="BV562" s="44"/>
      <c r="BW562" s="44"/>
      <c r="BX562" s="44"/>
      <c r="BY562" s="44"/>
      <c r="BZ562" s="44"/>
      <c r="CA562" s="44"/>
      <c r="CB562" s="44"/>
      <c r="CC562" s="44"/>
      <c r="CD562" s="44"/>
      <c r="CE562" s="44"/>
      <c r="CF562" s="44"/>
      <c r="CG562" s="44"/>
      <c r="CH562" s="44"/>
      <c r="CI562" s="44"/>
      <c r="CJ562" s="44"/>
      <c r="CK562" s="44"/>
      <c r="CL562" s="44"/>
      <c r="CM562" s="44"/>
      <c r="CN562" s="44"/>
      <c r="CO562" s="44"/>
      <c r="CP562" s="44"/>
      <c r="CQ562" s="44"/>
      <c r="CR562" s="44"/>
      <c r="CS562" s="44"/>
      <c r="CT562" s="44"/>
      <c r="CU562" s="44"/>
      <c r="CV562" s="44"/>
      <c r="CW562" s="44"/>
      <c r="CX562" s="44"/>
      <c r="CY562" s="44"/>
      <c r="CZ562" s="44"/>
      <c r="DA562" s="44"/>
      <c r="DB562" s="44"/>
      <c r="DC562" s="44"/>
      <c r="DD562" s="44"/>
      <c r="DE562" s="44"/>
      <c r="DF562" s="44"/>
      <c r="DG562" s="44"/>
      <c r="DH562" s="44"/>
      <c r="DI562" s="44"/>
      <c r="DJ562" s="44"/>
      <c r="DK562" s="44"/>
      <c r="DL562" s="44"/>
      <c r="DM562" s="44"/>
      <c r="DN562" s="44"/>
      <c r="DO562" s="44"/>
      <c r="DP562" s="44"/>
      <c r="DQ562" s="44"/>
      <c r="DR562" s="44"/>
      <c r="DS562" s="44"/>
      <c r="DT562" s="44"/>
      <c r="DU562" s="44"/>
      <c r="DV562" s="44"/>
      <c r="DW562" s="44"/>
      <c r="DX562" s="44"/>
      <c r="DY562" s="44"/>
      <c r="DZ562" s="44"/>
      <c r="EA562" s="44"/>
      <c r="EB562" s="44"/>
      <c r="EC562" s="44"/>
      <c r="ED562" s="44"/>
      <c r="EE562" s="44"/>
      <c r="EF562" s="44"/>
      <c r="EG562" s="44"/>
      <c r="EH562" s="44"/>
      <c r="EI562" s="44"/>
      <c r="EJ562" s="44"/>
      <c r="EK562" s="44"/>
      <c r="EL562" s="44"/>
      <c r="EM562" s="44"/>
      <c r="EN562" s="44"/>
      <c r="EO562" s="44"/>
      <c r="EP562" s="44"/>
      <c r="EQ562" s="44"/>
      <c r="ER562" s="44"/>
      <c r="ES562" s="44"/>
      <c r="ET562" s="44"/>
      <c r="EU562" s="44"/>
      <c r="EV562" s="44"/>
      <c r="EW562" s="44"/>
      <c r="EX562" s="44"/>
      <c r="EY562" s="44"/>
      <c r="EZ562" s="44"/>
      <c r="FA562" s="44"/>
      <c r="FB562" s="44"/>
      <c r="FC562" s="44"/>
      <c r="FD562" s="44"/>
      <c r="FE562" s="44"/>
      <c r="FF562" s="44"/>
      <c r="FG562" s="44"/>
      <c r="FH562" s="44"/>
      <c r="FI562" s="44"/>
      <c r="FJ562" s="44"/>
      <c r="FK562" s="44"/>
      <c r="FL562" s="44"/>
      <c r="FM562" s="44"/>
      <c r="FN562" s="44"/>
      <c r="FO562" s="44"/>
      <c r="FP562" s="44"/>
      <c r="FQ562" s="44"/>
      <c r="FR562" s="44"/>
      <c r="FS562" s="44"/>
      <c r="FT562" s="44"/>
      <c r="FU562" s="44"/>
      <c r="FV562" s="44"/>
      <c r="FW562" s="44"/>
    </row>
  </sheetData>
  <mergeCells count="12">
    <mergeCell ref="B441:L441"/>
    <mergeCell ref="B442:L442"/>
    <mergeCell ref="B5:L5"/>
    <mergeCell ref="B6:L6"/>
    <mergeCell ref="B8:B9"/>
    <mergeCell ref="C8:C9"/>
    <mergeCell ref="D8:D9"/>
    <mergeCell ref="E8:E9"/>
    <mergeCell ref="F8:F9"/>
    <mergeCell ref="G8:I8"/>
    <mergeCell ref="B4:L4"/>
    <mergeCell ref="J8:L8"/>
  </mergeCells>
  <printOptions horizontalCentered="1"/>
  <pageMargins left="0.39370078740157483" right="0.39370078740157483" top="1.5354330708661419" bottom="0.55118110236220474" header="0.31496062992125984" footer="0.31496062992125984"/>
  <pageSetup paperSize="9" scale="52" fitToHeight="25" orientation="landscape" verticalDpi="1200" r:id="rId1"/>
  <rowBreaks count="4" manualBreakCount="4">
    <brk id="167" min="1" max="15" man="1"/>
    <brk id="265" min="1" max="15" man="1"/>
    <brk id="303" min="1" max="15" man="1"/>
    <brk id="385" min="1" max="15"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Документ" ma:contentTypeID="0x01010051DC89FFDAC4684DB262DCE45F8F3961" ma:contentTypeVersion="0" ma:contentTypeDescription="Створення нового документа." ma:contentTypeScope="" ma:versionID="83c020f26922ed63a1879982c2428808">
  <xsd:schema xmlns:xsd="http://www.w3.org/2001/XMLSchema" xmlns:xs="http://www.w3.org/2001/XMLSchema" xmlns:p="http://schemas.microsoft.com/office/2006/metadata/properties" xmlns:ns2="acedc1b3-a6a6-4744-bb8f-c9b717f8a9c9" targetNamespace="http://schemas.microsoft.com/office/2006/metadata/properties" ma:root="true" ma:fieldsID="0726173c3e9f53e106ecb31a6e2fb790" ns2:_="">
    <xsd:import namespace="acedc1b3-a6a6-4744-bb8f-c9b717f8a9c9"/>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cedc1b3-a6a6-4744-bb8f-c9b717f8a9c9" elementFormDefault="qualified">
    <xsd:import namespace="http://schemas.microsoft.com/office/2006/documentManagement/types"/>
    <xsd:import namespace="http://schemas.microsoft.com/office/infopath/2007/PartnerControls"/>
    <xsd:element name="_dlc_DocId" ma:index="8" nillable="true" ma:displayName="Значення ідентифікатора документа" ma:description="Значення ідентифікатора документа, призначеного цьому елементу." ma:internalName="_dlc_DocId" ma:readOnly="true">
      <xsd:simpleType>
        <xsd:restriction base="dms:Text"/>
      </xsd:simpleType>
    </xsd:element>
    <xsd:element name="_dlc_DocIdUrl" ma:index="9" nillable="true" ma:displayName="Ідентифікатор документа" ma:description="Постійне посилання на цей документ."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Сохранить идентификатор" ma:description="Сохранять идентификатор при добавлении."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Тип вмісту"/>
        <xsd:element ref="dc:title" minOccurs="0" maxOccurs="1" ma:index="4" ma:displayName="Заголовок"/>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B816113-1C5C-48BB-8073-55F3B3A29378}">
  <ds:schemaRefs>
    <ds:schemaRef ds:uri="http://schemas.microsoft.com/sharepoint/v3/contenttype/forms"/>
  </ds:schemaRefs>
</ds:datastoreItem>
</file>

<file path=customXml/itemProps2.xml><?xml version="1.0" encoding="utf-8"?>
<ds:datastoreItem xmlns:ds="http://schemas.openxmlformats.org/officeDocument/2006/customXml" ds:itemID="{C4851719-5DF9-400C-9E39-64581E07C0D3}">
  <ds:schemaRefs>
    <ds:schemaRef ds:uri="http://schemas.microsoft.com/sharepoint/events"/>
  </ds:schemaRefs>
</ds:datastoreItem>
</file>

<file path=customXml/itemProps3.xml><?xml version="1.0" encoding="utf-8"?>
<ds:datastoreItem xmlns:ds="http://schemas.openxmlformats.org/officeDocument/2006/customXml" ds:itemID="{569982E8-C3C4-4744-BE2E-EC6C4AB7EE7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cedc1b3-a6a6-4744-bb8f-c9b717f8a9c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1B38670A-C13D-4534-9674-7184209BE629}">
  <ds:schemaRefs>
    <ds:schemaRef ds:uri="http://schemas.microsoft.com/office/2006/documentManagement/types"/>
    <ds:schemaRef ds:uri="http://www.w3.org/XML/1998/namespace"/>
    <ds:schemaRef ds:uri="acedc1b3-a6a6-4744-bb8f-c9b717f8a9c9"/>
    <ds:schemaRef ds:uri="http://purl.org/dc/terms/"/>
    <ds:schemaRef ds:uri="http://schemas.microsoft.com/office/infopath/2007/PartnerControls"/>
    <ds:schemaRef ds:uri="http://purl.org/dc/dcmitype/"/>
    <ds:schemaRef ds:uri="http://schemas.openxmlformats.org/package/2006/metadata/core-properties"/>
    <ds:schemaRef ds:uri="http://schemas.microsoft.com/office/2006/metadata/properties"/>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01.10.2020  </vt:lpstr>
      <vt:lpstr>'01.10.2020  '!Заголовки_для_печати</vt:lpstr>
      <vt:lpstr>'01.10.2020  '!Область_печати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Качаєнко Олена Андріївна</dc:creator>
  <cp:lastModifiedBy>Admin</cp:lastModifiedBy>
  <cp:lastPrinted>2020-11-04T08:09:36Z</cp:lastPrinted>
  <dcterms:created xsi:type="dcterms:W3CDTF">2014-01-17T10:52:16Z</dcterms:created>
  <dcterms:modified xsi:type="dcterms:W3CDTF">2020-12-23T12:44:31Z</dcterms:modified>
</cp:coreProperties>
</file>